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B0A5D4C8-8E83-4F29-B11F-63C7C623451D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R28" i="21" l="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E9" i="6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W566" i="6" l="1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V76" i="6"/>
  <c r="U76" i="6"/>
  <c r="S76" i="6"/>
  <c r="N76" i="6"/>
  <c r="L76" i="6"/>
  <c r="J76" i="6"/>
  <c r="H76" i="6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W340" i="6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W495" i="6" s="1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W481" i="6" s="1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V459" i="6"/>
  <c r="U459" i="6"/>
  <c r="S459" i="6"/>
  <c r="N459" i="6"/>
  <c r="L459" i="6"/>
  <c r="J459" i="6"/>
  <c r="H459" i="6"/>
  <c r="W459" i="6" s="1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V458" i="6"/>
  <c r="U458" i="6"/>
  <c r="S458" i="6"/>
  <c r="N458" i="6"/>
  <c r="L458" i="6"/>
  <c r="J458" i="6"/>
  <c r="H458" i="6"/>
  <c r="W458" i="6" s="1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V188" i="6"/>
  <c r="U188" i="6"/>
  <c r="S188" i="6"/>
  <c r="N188" i="6"/>
  <c r="L188" i="6"/>
  <c r="J188" i="6"/>
  <c r="H188" i="6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V177" i="6"/>
  <c r="U177" i="6"/>
  <c r="S177" i="6"/>
  <c r="N177" i="6"/>
  <c r="L177" i="6"/>
  <c r="J177" i="6"/>
  <c r="H177" i="6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W154" i="6"/>
  <c r="V154" i="6"/>
  <c r="U154" i="6"/>
  <c r="S154" i="6"/>
  <c r="N154" i="6"/>
  <c r="L154" i="6"/>
  <c r="J154" i="6"/>
  <c r="H154" i="6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V42" i="6"/>
  <c r="U42" i="6"/>
  <c r="S42" i="6"/>
  <c r="N42" i="6"/>
  <c r="L42" i="6"/>
  <c r="J42" i="6"/>
  <c r="H42" i="6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V476" i="6" l="1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476" i="6" l="1"/>
  <c r="W261" i="6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W268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70" i="6"/>
  <c r="V70" i="6"/>
  <c r="U70" i="6"/>
  <c r="S70" i="6"/>
  <c r="N70" i="6"/>
  <c r="L70" i="6"/>
  <c r="J70" i="6"/>
  <c r="H70" i="6"/>
  <c r="E70" i="6"/>
  <c r="D70" i="6"/>
  <c r="C70" i="6"/>
  <c r="B70" i="6"/>
  <c r="W69" i="6"/>
  <c r="V69" i="6"/>
  <c r="U69" i="6"/>
  <c r="S69" i="6"/>
  <c r="N69" i="6"/>
  <c r="L69" i="6"/>
  <c r="J69" i="6"/>
  <c r="H69" i="6"/>
  <c r="E69" i="6"/>
  <c r="D69" i="6"/>
  <c r="C69" i="6"/>
  <c r="B69" i="6"/>
  <c r="V68" i="6"/>
  <c r="U68" i="6"/>
  <c r="S68" i="6"/>
  <c r="N68" i="6"/>
  <c r="L68" i="6"/>
  <c r="J68" i="6"/>
  <c r="H68" i="6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W59" i="6"/>
  <c r="V59" i="6"/>
  <c r="U59" i="6"/>
  <c r="S59" i="6"/>
  <c r="N59" i="6"/>
  <c r="L59" i="6"/>
  <c r="J59" i="6"/>
  <c r="H59" i="6"/>
  <c r="E59" i="6"/>
  <c r="D59" i="6"/>
  <c r="C59" i="6"/>
  <c r="B59" i="6"/>
  <c r="W56" i="6"/>
  <c r="V56" i="6"/>
  <c r="U56" i="6"/>
  <c r="S56" i="6"/>
  <c r="N56" i="6"/>
  <c r="L56" i="6"/>
  <c r="J56" i="6"/>
  <c r="H56" i="6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W479" i="6" l="1"/>
  <c r="AB177" i="4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W502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H416" i="6"/>
  <c r="W416" i="6" s="1"/>
  <c r="J416" i="6"/>
  <c r="L416" i="6"/>
  <c r="N416" i="6"/>
  <c r="S416" i="6"/>
  <c r="U416" i="6"/>
  <c r="V416" i="6"/>
  <c r="H446" i="6"/>
  <c r="W446" i="6" s="1"/>
  <c r="J446" i="6"/>
  <c r="L446" i="6"/>
  <c r="N446" i="6"/>
  <c r="U446" i="6"/>
  <c r="V446" i="6"/>
  <c r="W508" i="6"/>
  <c r="W138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W307" i="6" s="1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W226" i="6" s="1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W102" i="6" s="1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209" i="6" l="1"/>
  <c r="W38" i="6"/>
  <c r="W76" i="6"/>
  <c r="W195" i="6"/>
  <c r="W188" i="6"/>
  <c r="I26" i="8" s="1"/>
  <c r="W54" i="6"/>
  <c r="W46" i="6"/>
  <c r="W42" i="6"/>
  <c r="W90" i="6"/>
  <c r="I8" i="8" s="1"/>
  <c r="W93" i="6"/>
  <c r="W107" i="6"/>
  <c r="W202" i="6"/>
  <c r="W181" i="6"/>
  <c r="W68" i="6"/>
  <c r="W231" i="6"/>
  <c r="W98" i="6"/>
  <c r="W177" i="6"/>
  <c r="W186" i="6"/>
  <c r="W323" i="6"/>
  <c r="W41" i="6"/>
  <c r="W289" i="6"/>
  <c r="W75" i="6"/>
  <c r="W16" i="6"/>
  <c r="I44" i="8"/>
  <c r="W172" i="6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<sst xmlns="http://schemas.openxmlformats.org/spreadsheetml/2006/main" count="4011" uniqueCount="675">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</sst>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Ergebnistipps.xlsx" TargetMode="External"/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A5" t="str">
            <v>München</v>
          </cell>
          <cell r="B5" t="str">
            <v>Dortmund</v>
          </cell>
          <cell r="D5">
            <v>4</v>
          </cell>
          <cell r="E5">
            <v>2</v>
          </cell>
          <cell r="H5">
            <v>2</v>
          </cell>
          <cell r="I5">
            <v>0</v>
          </cell>
          <cell r="L5">
            <v>3</v>
          </cell>
          <cell r="M5">
            <v>1</v>
          </cell>
          <cell r="P5">
            <v>4</v>
          </cell>
          <cell r="Q5">
            <v>2</v>
          </cell>
          <cell r="T5">
            <v>3</v>
          </cell>
          <cell r="U5">
            <v>1</v>
          </cell>
        </row>
        <row r="6">
          <cell r="A6" t="str">
            <v>Frankfurt</v>
          </cell>
          <cell r="B6" t="str">
            <v>Union Berlin</v>
          </cell>
          <cell r="D6">
            <v>3</v>
          </cell>
          <cell r="E6">
            <v>1</v>
          </cell>
          <cell r="H6">
            <v>2</v>
          </cell>
          <cell r="I6">
            <v>1</v>
          </cell>
          <cell r="L6">
            <v>2</v>
          </cell>
          <cell r="M6">
            <v>1</v>
          </cell>
          <cell r="P6">
            <v>3</v>
          </cell>
          <cell r="Q6">
            <v>1</v>
          </cell>
          <cell r="T6">
            <v>2</v>
          </cell>
          <cell r="U6">
            <v>1</v>
          </cell>
        </row>
        <row r="7">
          <cell r="A7" t="str">
            <v>M'gladbach</v>
          </cell>
          <cell r="B7" t="str">
            <v>Freiburg</v>
          </cell>
          <cell r="D7">
            <v>1</v>
          </cell>
          <cell r="E7">
            <v>2</v>
          </cell>
          <cell r="H7">
            <v>2</v>
          </cell>
          <cell r="I7">
            <v>1</v>
          </cell>
          <cell r="L7">
            <v>1</v>
          </cell>
          <cell r="M7">
            <v>2</v>
          </cell>
          <cell r="P7">
            <v>1</v>
          </cell>
          <cell r="Q7">
            <v>2</v>
          </cell>
          <cell r="T7">
            <v>1</v>
          </cell>
          <cell r="U7">
            <v>2</v>
          </cell>
        </row>
        <row r="8">
          <cell r="A8" t="str">
            <v>Bremen</v>
          </cell>
          <cell r="B8" t="str">
            <v>Wolfsburg</v>
          </cell>
          <cell r="D8">
            <v>2</v>
          </cell>
          <cell r="E8">
            <v>2</v>
          </cell>
          <cell r="H8">
            <v>1</v>
          </cell>
          <cell r="I8">
            <v>1</v>
          </cell>
          <cell r="L8">
            <v>1</v>
          </cell>
          <cell r="M8">
            <v>1</v>
          </cell>
          <cell r="P8">
            <v>2</v>
          </cell>
          <cell r="Q8">
            <v>2</v>
          </cell>
          <cell r="T8">
            <v>1</v>
          </cell>
          <cell r="U8">
            <v>1</v>
          </cell>
        </row>
        <row r="9">
          <cell r="A9" t="str">
            <v>Leipzig</v>
          </cell>
          <cell r="B9" t="str">
            <v>Mainz</v>
          </cell>
          <cell r="D9">
            <v>3</v>
          </cell>
          <cell r="E9">
            <v>1</v>
          </cell>
          <cell r="H9">
            <v>3</v>
          </cell>
          <cell r="I9">
            <v>0</v>
          </cell>
          <cell r="L9">
            <v>3</v>
          </cell>
          <cell r="M9">
            <v>1</v>
          </cell>
          <cell r="P9">
            <v>3</v>
          </cell>
          <cell r="Q9">
            <v>1</v>
          </cell>
          <cell r="T9">
            <v>2</v>
          </cell>
          <cell r="U9">
            <v>1</v>
          </cell>
        </row>
        <row r="10">
          <cell r="A10" t="str">
            <v>Augsburg</v>
          </cell>
          <cell r="B10" t="str">
            <v>Köln</v>
          </cell>
          <cell r="D10">
            <v>2</v>
          </cell>
          <cell r="E10">
            <v>2</v>
          </cell>
          <cell r="H10">
            <v>2</v>
          </cell>
          <cell r="I10">
            <v>0</v>
          </cell>
          <cell r="L10">
            <v>2</v>
          </cell>
          <cell r="M10">
            <v>1</v>
          </cell>
          <cell r="P10">
            <v>2</v>
          </cell>
          <cell r="Q10">
            <v>2</v>
          </cell>
          <cell r="T10">
            <v>1</v>
          </cell>
          <cell r="U10">
            <v>1</v>
          </cell>
        </row>
        <row r="11">
          <cell r="A11" t="str">
            <v>Leverkusen</v>
          </cell>
          <cell r="B11" t="str">
            <v>Hoffenheim</v>
          </cell>
          <cell r="D11">
            <v>3</v>
          </cell>
          <cell r="E11">
            <v>1</v>
          </cell>
          <cell r="H11">
            <v>3</v>
          </cell>
          <cell r="I11">
            <v>1</v>
          </cell>
          <cell r="L11">
            <v>3</v>
          </cell>
          <cell r="M11">
            <v>1</v>
          </cell>
          <cell r="P11">
            <v>3</v>
          </cell>
          <cell r="Q11">
            <v>1</v>
          </cell>
          <cell r="T11">
            <v>3</v>
          </cell>
          <cell r="U11">
            <v>1</v>
          </cell>
        </row>
        <row r="12">
          <cell r="A12" t="str">
            <v>Stuttgart</v>
          </cell>
          <cell r="B12" t="str">
            <v>Heidenheim</v>
          </cell>
          <cell r="D12">
            <v>3</v>
          </cell>
          <cell r="E12">
            <v>1</v>
          </cell>
          <cell r="H12">
            <v>2</v>
          </cell>
          <cell r="I12">
            <v>0</v>
          </cell>
          <cell r="L12">
            <v>2</v>
          </cell>
          <cell r="M12">
            <v>1</v>
          </cell>
          <cell r="P12">
            <v>3</v>
          </cell>
          <cell r="Q12">
            <v>1</v>
          </cell>
          <cell r="T12">
            <v>2</v>
          </cell>
          <cell r="U12">
            <v>1</v>
          </cell>
        </row>
        <row r="13">
          <cell r="A13" t="str">
            <v>Bochum</v>
          </cell>
          <cell r="B13" t="str">
            <v>Darmstadt</v>
          </cell>
          <cell r="D13">
            <v>2</v>
          </cell>
          <cell r="E13">
            <v>0</v>
          </cell>
          <cell r="H13">
            <v>2</v>
          </cell>
          <cell r="I13">
            <v>1</v>
          </cell>
          <cell r="L13">
            <v>2</v>
          </cell>
          <cell r="M13">
            <v>1</v>
          </cell>
          <cell r="P13">
            <v>2</v>
          </cell>
          <cell r="Q13">
            <v>0</v>
          </cell>
          <cell r="T13">
            <v>2</v>
          </cell>
          <cell r="U13">
            <v>1</v>
          </cell>
        </row>
        <row r="20">
          <cell r="D20">
            <v>3</v>
          </cell>
          <cell r="E20">
            <v>1</v>
          </cell>
          <cell r="H20">
            <v>3</v>
          </cell>
          <cell r="I20">
            <v>1</v>
          </cell>
          <cell r="L20">
            <v>3</v>
          </cell>
          <cell r="M20">
            <v>1</v>
          </cell>
          <cell r="P20">
            <v>2</v>
          </cell>
          <cell r="Q20">
            <v>0</v>
          </cell>
        </row>
        <row r="21">
          <cell r="D21">
            <v>2</v>
          </cell>
          <cell r="E21">
            <v>1</v>
          </cell>
          <cell r="H21">
            <v>2</v>
          </cell>
          <cell r="I21">
            <v>1</v>
          </cell>
          <cell r="L21">
            <v>2</v>
          </cell>
          <cell r="M21">
            <v>1</v>
          </cell>
          <cell r="P21">
            <v>2</v>
          </cell>
          <cell r="Q21">
            <v>1</v>
          </cell>
        </row>
        <row r="22">
          <cell r="D22">
            <v>1</v>
          </cell>
          <cell r="E22">
            <v>2</v>
          </cell>
          <cell r="H22">
            <v>1</v>
          </cell>
          <cell r="I22">
            <v>2</v>
          </cell>
          <cell r="L22">
            <v>1</v>
          </cell>
          <cell r="M22">
            <v>2</v>
          </cell>
          <cell r="P22">
            <v>2</v>
          </cell>
          <cell r="Q22">
            <v>1</v>
          </cell>
        </row>
        <row r="23">
          <cell r="D23">
            <v>1</v>
          </cell>
          <cell r="E23">
            <v>1</v>
          </cell>
          <cell r="H23">
            <v>1</v>
          </cell>
          <cell r="I23">
            <v>1</v>
          </cell>
          <cell r="L23">
            <v>1</v>
          </cell>
          <cell r="M23">
            <v>1</v>
          </cell>
          <cell r="P23">
            <v>1</v>
          </cell>
          <cell r="Q23">
            <v>1</v>
          </cell>
        </row>
        <row r="24">
          <cell r="D24">
            <v>2</v>
          </cell>
          <cell r="E24">
            <v>1</v>
          </cell>
          <cell r="H24">
            <v>2</v>
          </cell>
          <cell r="I24">
            <v>1</v>
          </cell>
          <cell r="L24">
            <v>2</v>
          </cell>
          <cell r="M24">
            <v>1</v>
          </cell>
          <cell r="P24">
            <v>3</v>
          </cell>
          <cell r="Q24">
            <v>0</v>
          </cell>
        </row>
        <row r="25">
          <cell r="D25">
            <v>1</v>
          </cell>
          <cell r="E25">
            <v>1</v>
          </cell>
          <cell r="H25">
            <v>1</v>
          </cell>
          <cell r="I25">
            <v>1</v>
          </cell>
          <cell r="L25">
            <v>1</v>
          </cell>
          <cell r="M25">
            <v>1</v>
          </cell>
          <cell r="P25">
            <v>2</v>
          </cell>
          <cell r="Q25">
            <v>0</v>
          </cell>
        </row>
        <row r="26">
          <cell r="D26">
            <v>3</v>
          </cell>
          <cell r="E26">
            <v>1</v>
          </cell>
          <cell r="H26">
            <v>3</v>
          </cell>
          <cell r="I26">
            <v>1</v>
          </cell>
          <cell r="L26">
            <v>2</v>
          </cell>
          <cell r="M26">
            <v>1</v>
          </cell>
          <cell r="P26">
            <v>3</v>
          </cell>
          <cell r="Q26">
            <v>1</v>
          </cell>
        </row>
        <row r="27">
          <cell r="D27">
            <v>2</v>
          </cell>
          <cell r="E27">
            <v>1</v>
          </cell>
          <cell r="H27">
            <v>2</v>
          </cell>
          <cell r="I27">
            <v>1</v>
          </cell>
          <cell r="L27">
            <v>2</v>
          </cell>
          <cell r="M27">
            <v>1</v>
          </cell>
          <cell r="P27">
            <v>2</v>
          </cell>
          <cell r="Q27">
            <v>0</v>
          </cell>
        </row>
        <row r="28">
          <cell r="D28">
            <v>2</v>
          </cell>
          <cell r="E28">
            <v>1</v>
          </cell>
          <cell r="H28">
            <v>2</v>
          </cell>
          <cell r="I28">
            <v>1</v>
          </cell>
          <cell r="L28">
            <v>2</v>
          </cell>
          <cell r="M28">
            <v>1</v>
          </cell>
          <cell r="P28">
            <v>2</v>
          </cell>
          <cell r="Q28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26</v>
          </cell>
        </row>
      </sheetData>
      <sheetData sheetId="1">
        <row r="3">
          <cell r="B3">
            <v>21</v>
          </cell>
        </row>
      </sheetData>
      <sheetData sheetId="2">
        <row r="3">
          <cell r="B3">
            <v>22</v>
          </cell>
        </row>
      </sheetData>
      <sheetData sheetId="3">
        <row r="3">
          <cell r="B3">
            <v>23</v>
          </cell>
        </row>
      </sheetData>
      <sheetData sheetId="4">
        <row r="3">
          <cell r="B3">
            <v>21</v>
          </cell>
        </row>
      </sheetData>
      <sheetData sheetId="5">
        <row r="3">
          <cell r="B3">
            <v>20</v>
          </cell>
        </row>
      </sheetData>
      <sheetData sheetId="6">
        <row r="3">
          <cell r="B3">
            <v>24</v>
          </cell>
        </row>
      </sheetData>
      <sheetData sheetId="7">
        <row r="3">
          <cell r="B3">
            <v>30</v>
          </cell>
        </row>
      </sheetData>
      <sheetData sheetId="8">
        <row r="3">
          <cell r="B3">
            <v>19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München</v>
      </c>
      <c r="B1" s="2" t="str">
        <f>Auswertung!E1</f>
        <v>Dortmund</v>
      </c>
      <c r="C1" s="3">
        <f>Auswertung!I1</f>
        <v>0</v>
      </c>
      <c r="D1" s="4">
        <f>Auswertung!J1</f>
        <v>2</v>
      </c>
    </row>
    <row r="2" spans="1:6" x14ac:dyDescent="0.2">
      <c r="A2" s="1" t="str">
        <f>Auswertung!D2</f>
        <v>Frankfurt</v>
      </c>
      <c r="B2" s="2" t="str">
        <f>Auswertung!E2</f>
        <v>Union Berlin</v>
      </c>
      <c r="C2" s="3">
        <f>Auswertung!I2</f>
        <v>0</v>
      </c>
      <c r="D2" s="4">
        <f>Auswertung!J2</f>
        <v>0</v>
      </c>
    </row>
    <row r="3" spans="1:6" x14ac:dyDescent="0.2">
      <c r="A3" s="1" t="str">
        <f>Auswertung!D3</f>
        <v>M'gladbach</v>
      </c>
      <c r="B3" s="2" t="str">
        <f>Auswertung!E3</f>
        <v>Freiburg</v>
      </c>
      <c r="C3" s="3">
        <f>Auswertung!I3</f>
        <v>0</v>
      </c>
      <c r="D3" s="4">
        <f>Auswertung!J3</f>
        <v>3</v>
      </c>
    </row>
    <row r="4" spans="1:6" x14ac:dyDescent="0.2">
      <c r="A4" s="1" t="str">
        <f>Auswertung!D4</f>
        <v>Bremen</v>
      </c>
      <c r="B4" s="2" t="str">
        <f>Auswertung!E4</f>
        <v>Wolfsburg</v>
      </c>
      <c r="C4" s="3">
        <f>Auswertung!I4</f>
        <v>0</v>
      </c>
      <c r="D4" s="4">
        <f>Auswertung!J4</f>
        <v>2</v>
      </c>
    </row>
    <row r="5" spans="1:6" x14ac:dyDescent="0.2">
      <c r="A5" s="1" t="str">
        <f>Auswertung!D5</f>
        <v>Leipzig</v>
      </c>
      <c r="B5" s="2" t="str">
        <f>Auswertung!E5</f>
        <v>Mainz</v>
      </c>
      <c r="C5" s="3">
        <f>Auswertung!I5</f>
        <v>0</v>
      </c>
      <c r="D5" s="4">
        <f>Auswertung!J5</f>
        <v>0</v>
      </c>
    </row>
    <row r="6" spans="1:6" x14ac:dyDescent="0.2">
      <c r="A6" s="1" t="str">
        <f>Auswertung!D6</f>
        <v>Augsburg</v>
      </c>
      <c r="B6" s="2" t="str">
        <f>Auswertung!E6</f>
        <v>Köln</v>
      </c>
      <c r="C6" s="3">
        <f>Auswertung!I6</f>
        <v>1</v>
      </c>
      <c r="D6" s="4">
        <f>Auswertung!J6</f>
        <v>1</v>
      </c>
    </row>
    <row r="7" spans="1:6" x14ac:dyDescent="0.2">
      <c r="A7" s="1" t="str">
        <f>Auswertung!D7</f>
        <v>Leverkusen</v>
      </c>
      <c r="B7" s="2" t="str">
        <f>Auswertung!E7</f>
        <v>Hoffenheim</v>
      </c>
      <c r="C7" s="3">
        <f>Auswertung!I7</f>
        <v>2</v>
      </c>
      <c r="D7" s="4">
        <f>Auswertung!J7</f>
        <v>1</v>
      </c>
    </row>
    <row r="8" spans="1:6" x14ac:dyDescent="0.2">
      <c r="A8" s="1" t="str">
        <f>Auswertung!D8</f>
        <v>Stuttgart</v>
      </c>
      <c r="B8" s="2" t="str">
        <f>Auswertung!E8</f>
        <v>Heidenheim</v>
      </c>
      <c r="C8" s="3">
        <f>Auswertung!I8</f>
        <v>3</v>
      </c>
      <c r="D8" s="4">
        <f>Auswertung!J8</f>
        <v>3</v>
      </c>
    </row>
    <row r="9" spans="1:6" x14ac:dyDescent="0.2">
      <c r="A9" s="1" t="str">
        <f>Auswertung!D9</f>
        <v>Bochum</v>
      </c>
      <c r="B9" s="2" t="str">
        <f>Auswertung!E9</f>
        <v>Darmstadt</v>
      </c>
      <c r="C9" s="3">
        <f>Auswertung!I9</f>
        <v>2</v>
      </c>
      <c r="D9" s="4">
        <f>Auswertung!J9</f>
        <v>2</v>
      </c>
    </row>
    <row r="12" spans="1:6" x14ac:dyDescent="0.2">
      <c r="A12" s="6" t="s">
        <v>49</v>
      </c>
      <c r="B12" s="6">
        <f t="shared" ref="B12:B47" si="0">SUM(C12:E12)</f>
        <v>0</v>
      </c>
      <c r="C12" s="6">
        <f>IF($A$1="München",$C$1,IF($A$2="München",$C$2,IF($A$3="München",$C$3,IF($A$4="München",$C$4,IF($A$5="München",$C$5,IF($A$6="München",$C$6,IF($A$7="München",$C$7,IF($A$7="München",$C$7,""))))))))</f>
        <v>0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2</v>
      </c>
      <c r="C13" s="7">
        <f>IF($A$1="München",$D$1,IF($A$2="München",$D$2,IF($A$3="München",$D$3,IF($A$4="München",$D$4,IF($A$5="München",$D$5,IF($A$6="München",$D$6,IF($A$7="München",$D$7,IF($A$7="München",$D$7,""))))))))</f>
        <v>2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0</v>
      </c>
      <c r="C14" s="6">
        <f>IF($A$1="Bremen",$C$1,IF($A$2="Bremen",$C$2,IF($A$3="Bremen",$C$3,IF($A$4="Bremen",$C$4,IF($A$5="Bremen",$C$5,IF($A$6="Bremen",$C$6,IF($A$7="Bremen",$C$7,IF($A$7="Bremen",$C$7,""))))))))</f>
        <v>0</v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 t="str">
        <f>IF($B$7="Bremen",$D$7,IF($B$8="Bremen",$D$8,IF($B$9="Bremen",$D$9,"")))</f>
        <v/>
      </c>
      <c r="F14" s="6"/>
    </row>
    <row r="15" spans="1:6" ht="13.5" thickBot="1" x14ac:dyDescent="0.25">
      <c r="A15" s="7" t="s">
        <v>319</v>
      </c>
      <c r="B15" s="7">
        <f t="shared" si="0"/>
        <v>2</v>
      </c>
      <c r="C15" s="7">
        <f>IF($A$1="Bremen",$D$1,IF($A$2="Bremen",$D$2,IF($A$3="Bremen",$D$3,IF($A$4="Bremen",$D$4,IF($A$5="Bremen",$D$5,IF($A$6="Bremen",$D$6,IF($A$7="Bremen",$D$7,IF($A$7="Bremen",$D$7,""))))))))</f>
        <v>2</v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 t="str">
        <f>IF($B$7="Bremen",$C$7,IF($B$8="Bremen",$C$8,IF($B$9="Bremen",$C$9,"")))</f>
        <v/>
      </c>
      <c r="F15" s="6"/>
    </row>
    <row r="16" spans="1:6" x14ac:dyDescent="0.2">
      <c r="A16" s="6" t="s">
        <v>34</v>
      </c>
      <c r="B16" s="6">
        <f t="shared" si="0"/>
        <v>2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2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0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0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2</v>
      </c>
      <c r="C18" s="6">
        <f>IF($A$1="Leverkusen",$C$1,IF($A$2="Leverkusen",$C$2,IF($A$3="Leverkusen",$C$3,IF($A$4="Leverkusen",$C$4,IF($A$5="Leverkusen",$C$5,IF($A$6="Leverkusen",$C$6,IF($A$7="Leverkusen",$C$7,IF($A$7="Leverkusen",$C$7,""))))))))</f>
        <v>2</v>
      </c>
      <c r="D18" s="6" t="str">
        <f>IF($A$8="Leverkusen",$C$8,IF($A$9="Leverkusen",$C$9,IF($B$1="Leverkusen",$D$1,IF($B$2="Leverkusen",$D$2,IF($B$3="Leverkusen",$D$3,IF($B$4="Leverkusen",$D$4,IF($B$5="Leverkusen",$D$5,IF($B$6="Leverkusen",$D$6,""))))))))</f>
        <v/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1</v>
      </c>
      <c r="C19" s="7">
        <f>IF($A$1="Leverkusen",$D$1,IF($A$2="Leverkusen",$D$2,IF($A$3="Leverkusen",$D$3,IF($A$4="Leverkusen",$D$4,IF($A$5="Leverkusen",$D$5,IF($A$6="Leverkusen",$D$6,IF($A$7="Leverkusen",$D$7,IF($A$7="Leverkusen",$D$7,""))))))))</f>
        <v>1</v>
      </c>
      <c r="D19" s="7" t="str">
        <f>IF($A$8="Leverkusen",$D$8,IF($A$9="Leverkusen",$D$9,IF($B$1="Leverkusen",$C$1,IF($B$2="Leverkusen",$C$2,IF($B$3="Leverkusen",$C$3,IF($B$4="Leverkusen",$C$4,IF($B$5="Leverkusen",$C$5,IF($B$6="Leverkusen",$C$6,""))))))))</f>
        <v/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2</v>
      </c>
      <c r="C20" s="6" t="str">
        <f>IF($A$1="Darmstadt",$C$1,IF($A$2="Darmstadt",$C$2,IF($A$3="Darmstadt",$C$3,IF($A$4="Darmstadt",$C$4,IF($A$5="Darmstadt",$C$5,IF($A$6="Darmstadt",$C$6,IF($A$7="Darmstadt",$C$7,IF($A$7="Darmstadt",$C$7,""))))))))</f>
        <v/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>
        <f>IF($B$7="Darmstadt",$D$7,IF($B$8="Darmstadt",$D$8,IF($B$9="Darmstadt",$D$9,"")))</f>
        <v>2</v>
      </c>
      <c r="F20" s="6"/>
    </row>
    <row r="21" spans="1:6" ht="13.5" thickBot="1" x14ac:dyDescent="0.25">
      <c r="A21" s="7" t="s">
        <v>401</v>
      </c>
      <c r="B21" s="7">
        <f t="shared" si="0"/>
        <v>2</v>
      </c>
      <c r="C21" s="7" t="str">
        <f>IF($A$1="Darmstadt",$D$1,IF($A$2="Darmstadt",$D$2,IF($A$3="Darmstadt",$D$3,IF($A$4="Darmstadt",$D$4,IF($A$5="Darmstadt",$D$5,IF($A$6="Darmstadt",$D$6,IF($A$7="Darmstadt",$D$7,IF($A$7="Darmstadt",$D$7,""))))))))</f>
        <v/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>
        <f>IF($B$7="Darmstadt",$C$7,IF($B$8="Darmstadt",$C$8,IF($B$9="Darmstadt",$C$9,"")))</f>
        <v>2</v>
      </c>
      <c r="F21" s="6"/>
    </row>
    <row r="22" spans="1:6" x14ac:dyDescent="0.2">
      <c r="A22" s="5" t="s">
        <v>130</v>
      </c>
      <c r="B22" s="6">
        <f t="shared" si="0"/>
        <v>0</v>
      </c>
      <c r="C22" s="6">
        <f>IF($A$1="Leipzig",$C$1,IF($A$2="Leipzig",$C$2,IF($A$3="Leipzig",$C$3,IF($A$4="Leipzig",$C$4,IF($A$5="Leipzig",$C$5,IF($A$6="Leipzig",$C$6,IF($A$7="Leipzig",$C$7,IF($A$7="Leipzig",$C$7,""))))))))</f>
        <v>0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0</v>
      </c>
      <c r="C23" s="7">
        <f>IF($A$1="Leipzig",$D$1,IF($A$2="Leipzig",$D$2,IF($A$3="Leipzig",$D$3,IF($A$4="Leipzig",$D$4,IF($A$5="Leipzig",$D$5,IF($A$6="Leipzig",$D$6,IF($A$7="Leipzig",$D$7,IF($A$7="Leipzig",$D$7,""))))))))</f>
        <v>0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2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2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261</v>
      </c>
      <c r="B25" s="7">
        <f t="shared" si="0"/>
        <v>2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2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226</v>
      </c>
      <c r="B26" s="6">
        <f t="shared" si="0"/>
        <v>3</v>
      </c>
      <c r="C26" s="6" t="str">
        <f>IF($A$1="Stuttgart",$C$1,IF($A$2="Stuttgart",$C$2,IF($A$3="Stuttgart",$C$3,IF($A$4="Stuttgart",$C$4,IF($A$5="Stuttgart",$C$5,IF($A$6="Stuttgart",$C$6,IF($A$7="Stuttgart",$C$7,IF($A$7="Stuttgart",$C$7,""))))))))</f>
        <v/>
      </c>
      <c r="D26" s="6">
        <f>IF($A$8="Stuttgart",$C$8,IF($A$9="Stuttgart",$C$9,IF($B$1="Stuttgart",$D$1,IF($B$2="Stuttgart",$D$2,IF($B$3="Stuttgart",$D$3,IF($B$4="Stuttgart",$D$4,IF($B$5="Stuttgart",$D$5,IF($B$6="Stuttgart",$D$6,""))))))))</f>
        <v>3</v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227</v>
      </c>
      <c r="B27" s="7">
        <f t="shared" si="0"/>
        <v>3</v>
      </c>
      <c r="C27" s="7" t="str">
        <f>IF($A$1="Stuttgart",$D$1,IF($A$2="Stuttgart",$D$2,IF($A$3="Stuttgart",$D$3,IF($A$4="Stuttgart",$D$4,IF($A$5="Stuttgart",$D$5,IF($A$6="Stuttgart",$D$6,IF($A$7="Stuttgart",$D$7,IF($A$7="Stuttgart",$D$7,""))))))))</f>
        <v/>
      </c>
      <c r="D27" s="7">
        <f>IF($A$8="Stuttgart",$D$8,IF($A$9="Stuttgart",$D$9,IF($B$1="Stuttgart",$C$1,IF($B$2="Stuttgart",$C$2,IF($B$3="Stuttgart",$C$3,IF($B$4="Stuttgart",$C$4,IF($B$5="Stuttgart",$C$5,IF($B$6="Stuttgart",$C$6,""))))))))</f>
        <v>3</v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2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2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0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0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>
        <f>IF($B$7="Hoffenheim",$D$7,IF($B$8="Hoffenheim",$D$8,IF($B$9="Hoffenheim",$D$9,"")))</f>
        <v>1</v>
      </c>
      <c r="F30" s="6"/>
    </row>
    <row r="31" spans="1:6" ht="13.5" thickBot="1" x14ac:dyDescent="0.25">
      <c r="A31" s="7" t="s">
        <v>72</v>
      </c>
      <c r="B31" s="7">
        <f t="shared" si="0"/>
        <v>2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>
        <f>IF($B$7="Hoffenheim",$C$7,IF($B$8="Hoffenheim",$C$8,IF($B$9="Hoffenheim",$C$9,"")))</f>
        <v>2</v>
      </c>
      <c r="F31" s="6"/>
    </row>
    <row r="32" spans="1:6" x14ac:dyDescent="0.2">
      <c r="A32" s="6" t="s">
        <v>179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0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0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1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1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1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1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3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>
        <f>IF($B$7="Heidenheim",$D$7,IF($B$8="Heidenheim",$D$8,IF($B$9="Heidenheim",$D$9,"")))</f>
        <v>3</v>
      </c>
      <c r="F36" s="6"/>
    </row>
    <row r="37" spans="1:6" ht="13.5" thickBot="1" x14ac:dyDescent="0.25">
      <c r="A37" s="7" t="s">
        <v>403</v>
      </c>
      <c r="B37" s="7">
        <f t="shared" si="0"/>
        <v>3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>
        <f>IF($B$7="Heidenheim",$C$7,IF($B$8="Heidenheim",$C$8,IF($B$9="Heidenheim",$C$9,"")))</f>
        <v>3</v>
      </c>
      <c r="F37" s="6"/>
    </row>
    <row r="38" spans="1:6" x14ac:dyDescent="0.2">
      <c r="A38" s="6" t="s">
        <v>93</v>
      </c>
      <c r="B38" s="6">
        <f t="shared" si="0"/>
        <v>1</v>
      </c>
      <c r="C38" s="6">
        <f>IF($A$1="Augsburg",$C$1,IF($A$2="Augsburg",$C$2,IF($A$3="Augsburg",$C$3,IF($A$4="Augsburg",$C$4,IF($A$5="Augsburg",$C$5,IF($A$6="Augsburg",$C$6,IF($A$7="Augsburg",$C$7,IF($A$7="Augsburg",$C$7,""))))))))</f>
        <v>1</v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1</v>
      </c>
      <c r="C39" s="7">
        <f>IF($A$1="Augsburg",$D$1,IF($A$2="Augsburg",$D$2,IF($A$3="Augsburg",$D$3,IF($A$4="Augsburg",$D$4,IF($A$5="Augsburg",$D$5,IF($A$6="Augsburg",$D$6,IF($A$7="Augsburg",$D$7,IF($A$7="Augsburg",$D$7,""))))))))</f>
        <v>1</v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3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3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0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0</v>
      </c>
      <c r="C42" s="6">
        <f>IF($A$1="Frankfurt",$C$1,IF($A$2="Frankfurt",$C$2,IF($A$3="Frankfurt",$C$3,IF($A$4="Frankfurt",$C$4,IF($A$5="Frankfurt",$C$5,IF($A$6="Frankfurt",$C$6,IF($A$7="Frankfurt",$C$7,IF($A$7="Frankfurt",$C$7,""))))))))</f>
        <v>0</v>
      </c>
      <c r="D42" s="6" t="str">
        <f>IF($A$8="Frankfurt",$C$8,IF($A$9="Frankfurt",$C$9,IF($B$1="Frankfurt",$D$1,IF($B$2="Frankfurt",$D$2,IF($B$3="Frankfurt",$D$3,IF($B$4="Frankfurt",$D$4,IF($B$5="Frankfurt",$D$5,IF($B$6="Frankfurt",$D$6,""))))))))</f>
        <v/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0</v>
      </c>
      <c r="C43" s="7">
        <f>IF($A$1="Frankfurt",$D$1,IF($A$2="Frankfurt",$D$2,IF($A$3="Frankfurt",$D$3,IF($A$4="Frankfurt",$D$4,IF($A$5="Frankfurt",$D$5,IF($A$6="Frankfurt",$D$6,IF($A$7="Frankfurt",$D$7,IF($A$7="Frankfurt",$D$7,""))))))))</f>
        <v>0</v>
      </c>
      <c r="D43" s="7" t="str">
        <f>IF($A$8="Frankfurt",$D$8,IF($A$9="Frankfurt",$D$9,IF($B$1="Frankfurt",$C$1,IF($B$2="Frankfurt",$C$2,IF($B$3="Frankfurt",$C$3,IF($B$4="Frankfurt",$C$4,IF($B$5="Frankfurt",$C$5,IF($B$6="Frankfurt",$C$6,""))))))))</f>
        <v/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0</v>
      </c>
      <c r="C44" s="6" t="str">
        <f>IF($A$1="Mainz",$C$1,IF($A$2="Mainz",$C$2,IF($A$3="Mainz",$C$3,IF($A$4="Mainz",$C$4,IF($A$5="Mainz",$C$5,IF($A$6="Mainz",$C$6,IF($A$7="Mainz",$C$7,IF($A$7="Mainz",$C$7,""))))))))</f>
        <v/>
      </c>
      <c r="D44" s="6">
        <f>IF($A$8="Mainz",$C$8,IF($A$9="Mainz",$C$9,IF($B$1="Mainz",$D$1,IF($B$2="Mainz",$D$2,IF($B$3="Mainz",$D$3,IF($B$4="Mainz",$D$4,IF($B$5="Mainz",$D$5,IF($B$6="Mainz",$D$6,""))))))))</f>
        <v>0</v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0</v>
      </c>
      <c r="C45" s="7" t="str">
        <f>IF($A$1="Mainz",$D$1,IF($A$2="Mainz",$D$2,IF($A$3="Mainz",$D$3,IF($A$4="Mainz",$D$4,IF($A$5="Mainz",$D$5,IF($A$6="Mainz",$D$6,IF($A$7="Mainz",$D$7,IF($A$7="Mainz",$D$7,""))))))))</f>
        <v/>
      </c>
      <c r="D45" s="7">
        <f>IF($A$8="Mainz",$D$8,IF($A$9="Mainz",$D$9,IF($B$1="Mainz",$C$1,IF($B$2="Mainz",$C$2,IF($B$3="Mainz",$C$3,IF($B$4="Mainz",$C$4,IF($B$5="Mainz",$C$5,IF($B$6="Mainz",$C$6,""))))))))</f>
        <v>0</v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0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0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3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3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207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P217" sqref="P217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19" t="s">
        <v>9</v>
      </c>
      <c r="B2" s="219"/>
      <c r="C2" s="219"/>
      <c r="D2" s="219"/>
      <c r="E2" s="219"/>
      <c r="F2" s="219"/>
      <c r="G2" s="219"/>
      <c r="H2" s="219"/>
      <c r="I2" s="219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>
        <v>8</v>
      </c>
      <c r="N25" s="182"/>
      <c r="O25" s="182">
        <v>7</v>
      </c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>
        <v>11</v>
      </c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>
        <v>10</v>
      </c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19" t="s">
        <v>32</v>
      </c>
      <c r="B35" s="219"/>
      <c r="C35" s="219"/>
      <c r="D35" s="219"/>
      <c r="E35" s="219"/>
      <c r="F35" s="219"/>
      <c r="G35" s="219"/>
      <c r="H35" s="219"/>
      <c r="I35" s="219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/>
      <c r="M41" s="182">
        <v>3</v>
      </c>
      <c r="N41" s="182">
        <v>2</v>
      </c>
      <c r="O41" s="182"/>
      <c r="P41" s="182"/>
      <c r="Q41" s="182">
        <v>4</v>
      </c>
      <c r="R41" s="182">
        <v>4</v>
      </c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>
        <v>10</v>
      </c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20" t="s">
        <v>128</v>
      </c>
      <c r="B70" s="220"/>
      <c r="C70" s="220"/>
      <c r="D70" s="220"/>
      <c r="E70" s="220"/>
      <c r="F70" s="220"/>
      <c r="G70" s="220"/>
      <c r="H70" s="220"/>
      <c r="I70" s="220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>
        <v>4</v>
      </c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>
        <v>3</v>
      </c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>
        <v>7</v>
      </c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>
        <v>10</v>
      </c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20" t="s">
        <v>177</v>
      </c>
      <c r="B97" s="220"/>
      <c r="C97" s="220"/>
      <c r="D97" s="220"/>
      <c r="E97" s="220"/>
      <c r="F97" s="220"/>
      <c r="G97" s="220"/>
      <c r="H97" s="220"/>
      <c r="I97" s="220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20" t="s">
        <v>129</v>
      </c>
      <c r="B124" s="220"/>
      <c r="C124" s="220"/>
      <c r="D124" s="220"/>
      <c r="E124" s="220"/>
      <c r="F124" s="220"/>
      <c r="G124" s="220"/>
      <c r="H124" s="220"/>
      <c r="I124" s="220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19" t="s">
        <v>30</v>
      </c>
      <c r="B158" s="219"/>
      <c r="C158" s="219"/>
      <c r="D158" s="219"/>
      <c r="E158" s="219"/>
      <c r="F158" s="219"/>
      <c r="G158" s="219"/>
      <c r="H158" s="219"/>
      <c r="I158" s="219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20" t="s">
        <v>106</v>
      </c>
      <c r="B188" s="220"/>
      <c r="C188" s="220"/>
      <c r="D188" s="220"/>
      <c r="E188" s="220"/>
      <c r="F188" s="220"/>
      <c r="G188" s="220"/>
      <c r="H188" s="220"/>
      <c r="I188" s="220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>
        <v>1</v>
      </c>
      <c r="L189" s="182"/>
      <c r="M189" s="182"/>
      <c r="N189" s="182">
        <v>1</v>
      </c>
      <c r="O189" s="182">
        <v>1</v>
      </c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>
        <v>2</v>
      </c>
      <c r="N196" s="182"/>
      <c r="O196" s="182"/>
      <c r="P196" s="182">
        <v>3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>
        <v>6</v>
      </c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>
        <v>11</v>
      </c>
      <c r="M218" s="182"/>
      <c r="N218" s="182"/>
      <c r="O218" s="182"/>
      <c r="P218" s="182">
        <v>11</v>
      </c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20" t="s">
        <v>31</v>
      </c>
      <c r="B225" s="220"/>
      <c r="C225" s="220"/>
      <c r="D225" s="220"/>
      <c r="E225" s="220"/>
      <c r="F225" s="220"/>
      <c r="G225" s="220"/>
      <c r="H225" s="220"/>
      <c r="I225" s="220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20" t="s">
        <v>114</v>
      </c>
      <c r="B253" s="220"/>
      <c r="C253" s="220"/>
      <c r="D253" s="220"/>
      <c r="E253" s="220"/>
      <c r="F253" s="220"/>
      <c r="G253" s="220"/>
      <c r="H253" s="220"/>
      <c r="I253" s="220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19" t="s">
        <v>69</v>
      </c>
      <c r="B284" s="219"/>
      <c r="C284" s="219"/>
      <c r="D284" s="219"/>
      <c r="E284" s="219"/>
      <c r="F284" s="219"/>
      <c r="G284" s="219"/>
      <c r="H284" s="219"/>
      <c r="I284" s="219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>
        <v>4</v>
      </c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>
        <v>11</v>
      </c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20" t="s">
        <v>181</v>
      </c>
      <c r="B315" s="220"/>
      <c r="C315" s="220"/>
      <c r="D315" s="220"/>
      <c r="E315" s="220"/>
      <c r="F315" s="220"/>
      <c r="G315" s="220"/>
      <c r="H315" s="220"/>
      <c r="I315" s="220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/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20" t="s">
        <v>122</v>
      </c>
      <c r="B346" s="220"/>
      <c r="C346" s="220"/>
      <c r="D346" s="220"/>
      <c r="E346" s="220"/>
      <c r="F346" s="220"/>
      <c r="G346" s="220"/>
      <c r="H346" s="220"/>
      <c r="I346" s="220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19" t="s">
        <v>321</v>
      </c>
      <c r="B373" s="219"/>
      <c r="C373" s="219"/>
      <c r="D373" s="219"/>
      <c r="E373" s="219"/>
      <c r="F373" s="219"/>
      <c r="G373" s="219"/>
      <c r="H373" s="219"/>
      <c r="I373" s="219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20" t="s">
        <v>259</v>
      </c>
      <c r="B402" s="220"/>
      <c r="C402" s="220"/>
      <c r="D402" s="220"/>
      <c r="E402" s="220"/>
      <c r="F402" s="220"/>
      <c r="G402" s="220"/>
      <c r="H402" s="220"/>
      <c r="I402" s="220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>
        <v>1</v>
      </c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19" t="s">
        <v>97</v>
      </c>
      <c r="B432" s="219"/>
      <c r="C432" s="219"/>
      <c r="D432" s="219"/>
      <c r="E432" s="219"/>
      <c r="F432" s="219"/>
      <c r="G432" s="219"/>
      <c r="H432" s="219"/>
      <c r="I432" s="219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/>
      <c r="L433" s="182">
        <v>1</v>
      </c>
      <c r="M433" s="182"/>
      <c r="N433" s="182"/>
      <c r="O433" s="182"/>
      <c r="P433" s="182"/>
      <c r="Q433" s="182">
        <v>1</v>
      </c>
      <c r="R433" s="182">
        <v>1</v>
      </c>
      <c r="S433" s="182">
        <v>1</v>
      </c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>
        <v>3</v>
      </c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>
        <v>5</v>
      </c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20" t="s">
        <v>225</v>
      </c>
      <c r="B461" s="220"/>
      <c r="C461" s="220"/>
      <c r="D461" s="220"/>
      <c r="E461" s="220"/>
      <c r="F461" s="220"/>
      <c r="G461" s="220"/>
      <c r="H461" s="220"/>
      <c r="I461" s="220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>
        <v>1</v>
      </c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/>
      <c r="N466" s="182"/>
      <c r="O466" s="182">
        <v>4</v>
      </c>
      <c r="P466" s="182"/>
      <c r="Q466" s="182"/>
      <c r="R466" s="182"/>
      <c r="S466" s="182">
        <v>4</v>
      </c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2</v>
      </c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>
        <v>5</v>
      </c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>
        <v>11</v>
      </c>
      <c r="L489" s="182"/>
      <c r="M489" s="182">
        <v>11</v>
      </c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/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20" t="s">
        <v>404</v>
      </c>
      <c r="B494" s="220"/>
      <c r="C494" s="220"/>
      <c r="D494" s="220"/>
      <c r="E494" s="220"/>
      <c r="F494" s="220"/>
      <c r="G494" s="220"/>
      <c r="H494" s="220"/>
      <c r="I494" s="220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20" t="s">
        <v>405</v>
      </c>
      <c r="B523" s="220"/>
      <c r="C523" s="220"/>
      <c r="D523" s="220"/>
      <c r="E523" s="220"/>
      <c r="F523" s="220"/>
      <c r="G523" s="220"/>
      <c r="H523" s="220"/>
      <c r="I523" s="220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/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461:I461"/>
    <mergeCell ref="A315:I315"/>
    <mergeCell ref="A494:I494"/>
    <mergeCell ref="A523:I523"/>
    <mergeCell ref="A432:I432"/>
    <mergeCell ref="A402:I402"/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</mergeCells>
  <phoneticPr fontId="0" type="noConversion"/>
  <conditionalFormatting sqref="B1:B1048576">
    <cfRule type="duplicateValues" dxfId="81" priority="120835"/>
  </conditionalFormatting>
  <conditionalFormatting sqref="B3:B7">
    <cfRule type="duplicateValues" dxfId="80" priority="111389"/>
  </conditionalFormatting>
  <conditionalFormatting sqref="B8:B18">
    <cfRule type="duplicateValues" dxfId="79" priority="138872"/>
  </conditionalFormatting>
  <conditionalFormatting sqref="B19:B26">
    <cfRule type="duplicateValues" dxfId="78" priority="138368"/>
  </conditionalFormatting>
  <conditionalFormatting sqref="B27:B34">
    <cfRule type="duplicateValues" dxfId="77" priority="132318"/>
  </conditionalFormatting>
  <conditionalFormatting sqref="B36:B39">
    <cfRule type="duplicateValues" dxfId="76" priority="112863"/>
  </conditionalFormatting>
  <conditionalFormatting sqref="B40:B50">
    <cfRule type="duplicateValues" dxfId="75" priority="139050"/>
  </conditionalFormatting>
  <conditionalFormatting sqref="B51:B61">
    <cfRule type="duplicateValues" dxfId="74" priority="135029"/>
  </conditionalFormatting>
  <conditionalFormatting sqref="B62:B69">
    <cfRule type="duplicateValues" dxfId="73" priority="1300"/>
  </conditionalFormatting>
  <conditionalFormatting sqref="B71:B74">
    <cfRule type="duplicateValues" dxfId="72" priority="114682"/>
  </conditionalFormatting>
  <conditionalFormatting sqref="B75:B83">
    <cfRule type="duplicateValues" dxfId="71" priority="114829"/>
  </conditionalFormatting>
  <conditionalFormatting sqref="B84:B92">
    <cfRule type="duplicateValues" dxfId="70" priority="136152"/>
  </conditionalFormatting>
  <conditionalFormatting sqref="B93:B96">
    <cfRule type="duplicateValues" dxfId="69" priority="136604"/>
  </conditionalFormatting>
  <conditionalFormatting sqref="B102:B111">
    <cfRule type="duplicateValues" dxfId="68" priority="131626"/>
  </conditionalFormatting>
  <conditionalFormatting sqref="B112:B118">
    <cfRule type="duplicateValues" dxfId="67" priority="137593"/>
  </conditionalFormatting>
  <conditionalFormatting sqref="B119:B123">
    <cfRule type="duplicateValues" dxfId="66" priority="136740"/>
  </conditionalFormatting>
  <conditionalFormatting sqref="B140:B152">
    <cfRule type="duplicateValues" dxfId="65" priority="116680"/>
  </conditionalFormatting>
  <conditionalFormatting sqref="B160:B161">
    <cfRule type="duplicateValues" dxfId="64" priority="127582"/>
  </conditionalFormatting>
  <conditionalFormatting sqref="B162:B172">
    <cfRule type="duplicateValues" dxfId="63" priority="117029"/>
  </conditionalFormatting>
  <conditionalFormatting sqref="B173:B180">
    <cfRule type="duplicateValues" dxfId="62" priority="138452"/>
  </conditionalFormatting>
  <conditionalFormatting sqref="B181:B246 B1:B172 B253:B388 B397:B516 B523:B1048576">
    <cfRule type="duplicateValues" dxfId="61" priority="120823"/>
  </conditionalFormatting>
  <conditionalFormatting sqref="B206:B217">
    <cfRule type="duplicateValues" dxfId="60" priority="138548"/>
  </conditionalFormatting>
  <conditionalFormatting sqref="B218:B224">
    <cfRule type="duplicateValues" dxfId="59" priority="138642"/>
  </conditionalFormatting>
  <conditionalFormatting sqref="B229:B235">
    <cfRule type="duplicateValues" dxfId="58" priority="138820"/>
  </conditionalFormatting>
  <conditionalFormatting sqref="B236:B246">
    <cfRule type="duplicateValues" dxfId="57" priority="133640"/>
  </conditionalFormatting>
  <conditionalFormatting sqref="B247:B252">
    <cfRule type="duplicateValues" dxfId="56" priority="119642"/>
  </conditionalFormatting>
  <conditionalFormatting sqref="B254:B256">
    <cfRule type="duplicateValues" dxfId="55" priority="83125"/>
  </conditionalFormatting>
  <conditionalFormatting sqref="B257:B266">
    <cfRule type="duplicateValues" dxfId="54" priority="127068"/>
  </conditionalFormatting>
  <conditionalFormatting sqref="B276:B283">
    <cfRule type="duplicateValues" dxfId="53" priority="130062"/>
  </conditionalFormatting>
  <conditionalFormatting sqref="B285:B289">
    <cfRule type="duplicateValues" dxfId="52" priority="1156"/>
    <cfRule type="duplicateValues" dxfId="51" priority="1157"/>
    <cfRule type="duplicateValues" dxfId="50" priority="1158"/>
    <cfRule type="duplicateValues" dxfId="49" priority="1154"/>
    <cfRule type="duplicateValues" dxfId="48" priority="1162"/>
    <cfRule type="duplicateValues" dxfId="47" priority="1160"/>
    <cfRule type="duplicateValues" dxfId="46" priority="1159"/>
    <cfRule type="duplicateValues" dxfId="45" priority="1155"/>
    <cfRule type="duplicateValues" dxfId="44" priority="1161"/>
  </conditionalFormatting>
  <conditionalFormatting sqref="B290:B300">
    <cfRule type="duplicateValues" dxfId="43" priority="121650"/>
  </conditionalFormatting>
  <conditionalFormatting sqref="B329:B337">
    <cfRule type="duplicateValues" dxfId="42" priority="137757"/>
  </conditionalFormatting>
  <conditionalFormatting sqref="B338:B345">
    <cfRule type="duplicateValues" dxfId="41" priority="122806"/>
  </conditionalFormatting>
  <conditionalFormatting sqref="B348:B349">
    <cfRule type="duplicateValues" dxfId="40" priority="123131"/>
  </conditionalFormatting>
  <conditionalFormatting sqref="B350:B356">
    <cfRule type="duplicateValues" dxfId="39" priority="138135"/>
  </conditionalFormatting>
  <conditionalFormatting sqref="B366:B372">
    <cfRule type="duplicateValues" dxfId="38" priority="133766"/>
  </conditionalFormatting>
  <conditionalFormatting sqref="B374:B377">
    <cfRule type="duplicateValues" dxfId="37" priority="123638"/>
  </conditionalFormatting>
  <conditionalFormatting sqref="B378:B388">
    <cfRule type="duplicateValues" dxfId="36" priority="123771"/>
  </conditionalFormatting>
  <conditionalFormatting sqref="B389:B396">
    <cfRule type="duplicateValues" dxfId="35" priority="137850"/>
  </conditionalFormatting>
  <conditionalFormatting sqref="B397:B401">
    <cfRule type="duplicateValues" dxfId="34" priority="134205"/>
  </conditionalFormatting>
  <conditionalFormatting sqref="B403:B406">
    <cfRule type="duplicateValues" dxfId="33" priority="866"/>
    <cfRule type="duplicateValues" dxfId="32" priority="865"/>
    <cfRule type="duplicateValues" dxfId="31" priority="867"/>
    <cfRule type="duplicateValues" dxfId="30" priority="864"/>
    <cfRule type="duplicateValues" dxfId="29" priority="863"/>
    <cfRule type="duplicateValues" dxfId="28" priority="862"/>
    <cfRule type="duplicateValues" dxfId="27" priority="861"/>
    <cfRule type="duplicateValues" dxfId="26" priority="860"/>
  </conditionalFormatting>
  <conditionalFormatting sqref="B407:B418">
    <cfRule type="duplicateValues" dxfId="25" priority="134341"/>
  </conditionalFormatting>
  <conditionalFormatting sqref="B419:B426">
    <cfRule type="duplicateValues" dxfId="24" priority="137902"/>
  </conditionalFormatting>
  <conditionalFormatting sqref="B427:B431">
    <cfRule type="duplicateValues" dxfId="23" priority="126722"/>
  </conditionalFormatting>
  <conditionalFormatting sqref="B433:B435">
    <cfRule type="duplicateValues" dxfId="22" priority="124436"/>
  </conditionalFormatting>
  <conditionalFormatting sqref="B436:B445">
    <cfRule type="duplicateValues" dxfId="21" priority="138316"/>
  </conditionalFormatting>
  <conditionalFormatting sqref="B446:B456">
    <cfRule type="duplicateValues" dxfId="20" priority="131270"/>
  </conditionalFormatting>
  <conditionalFormatting sqref="B462:B465">
    <cfRule type="duplicateValues" dxfId="19" priority="44394"/>
  </conditionalFormatting>
  <conditionalFormatting sqref="B466:B474">
    <cfRule type="duplicateValues" dxfId="18" priority="134477"/>
  </conditionalFormatting>
  <conditionalFormatting sqref="B475:B488">
    <cfRule type="duplicateValues" dxfId="17" priority="130576"/>
  </conditionalFormatting>
  <conditionalFormatting sqref="B489:B493">
    <cfRule type="duplicateValues" dxfId="16" priority="135792"/>
  </conditionalFormatting>
  <conditionalFormatting sqref="B495:B498">
    <cfRule type="duplicateValues" dxfId="15" priority="81"/>
  </conditionalFormatting>
  <conditionalFormatting sqref="B499:B506">
    <cfRule type="duplicateValues" dxfId="14" priority="125498"/>
  </conditionalFormatting>
  <conditionalFormatting sqref="B507:B516">
    <cfRule type="duplicateValues" dxfId="13" priority="134749"/>
  </conditionalFormatting>
  <conditionalFormatting sqref="B517:B522">
    <cfRule type="duplicateValues" dxfId="12" priority="125674"/>
  </conditionalFormatting>
  <conditionalFormatting sqref="B523:B1048576 B1:B516">
    <cfRule type="duplicateValues" dxfId="11" priority="122999"/>
  </conditionalFormatting>
  <conditionalFormatting sqref="B524:B527">
    <cfRule type="duplicateValues" dxfId="10" priority="79"/>
  </conditionalFormatting>
  <conditionalFormatting sqref="B547:B554">
    <cfRule type="duplicateValues" dxfId="9" priority="135974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8" priority="39765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7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6" priority="133156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5" priority="137594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4" priority="137640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3" priority="137617"/>
  </conditionalFormatting>
  <conditionalFormatting sqref="B555:B1048576 B494 B373 B346:B347 B284 B1:B2 B35 B432 B523 B253 B402 B225:B228 B70:B74 B97:B101 B357:B365 B457:B461 B528:B546 B301:B328 B124:B159 B181:B205 B267:B275">
    <cfRule type="duplicateValues" dxfId="2" priority="39503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" priority="137663"/>
  </conditionalFormatting>
  <conditionalFormatting sqref="B555:B1048576">
    <cfRule type="duplicateValues" dxfId="0" priority="15945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15" activePane="bottomRight" state="frozen"/>
      <selection activeCell="M39" sqref="M39"/>
      <selection pane="topRight" activeCell="M39" sqref="M39"/>
      <selection pane="bottomLeft" activeCell="M39" sqref="M39"/>
      <selection pane="bottomRight" activeCell="R495" sqref="R495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'[1]27. Spieltag'!A5</f>
        <v>München</v>
      </c>
      <c r="E1" s="131" t="str">
        <f>'[1]27. Spieltag'!B5</f>
        <v>Dortmund</v>
      </c>
      <c r="F1" s="131"/>
      <c r="G1" s="131"/>
      <c r="H1" s="131"/>
      <c r="I1" s="132">
        <v>0</v>
      </c>
      <c r="J1" s="133">
        <v>2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'[1]27. Spieltag'!A6</f>
        <v>Frankfurt</v>
      </c>
      <c r="E2" s="137" t="str">
        <f>'[1]27. Spieltag'!B6</f>
        <v>Union Berlin</v>
      </c>
      <c r="F2" s="137"/>
      <c r="G2" s="137"/>
      <c r="H2" s="137"/>
      <c r="I2" s="138">
        <v>0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'[1]27. Spieltag'!A7</f>
        <v>M'gladbach</v>
      </c>
      <c r="E3" s="137" t="str">
        <f>'[1]27. Spieltag'!B7</f>
        <v>Freiburg</v>
      </c>
      <c r="F3" s="137"/>
      <c r="G3" s="137"/>
      <c r="H3" s="137"/>
      <c r="I3" s="138">
        <v>0</v>
      </c>
      <c r="J3" s="139">
        <v>3</v>
      </c>
      <c r="K3" s="128"/>
      <c r="L3" s="223" t="s">
        <v>9</v>
      </c>
      <c r="M3" s="224"/>
      <c r="N3" s="224"/>
      <c r="O3" s="224"/>
      <c r="P3" s="213">
        <f>Ergebniseingabe!B12</f>
        <v>0</v>
      </c>
      <c r="Q3" s="214">
        <f>Ergebniseingabe!B13</f>
        <v>2</v>
      </c>
      <c r="R3" s="223" t="s">
        <v>70</v>
      </c>
      <c r="S3" s="224"/>
      <c r="T3" s="224"/>
      <c r="U3" s="224"/>
      <c r="V3" s="215">
        <f>Ergebniseingabe!B30</f>
        <v>1</v>
      </c>
      <c r="W3" s="214">
        <f>Ergebniseingabe!B31</f>
        <v>2</v>
      </c>
    </row>
    <row r="4" spans="1:23" ht="13.5" x14ac:dyDescent="0.2">
      <c r="D4" s="136" t="str">
        <f>'[1]27. Spieltag'!A8</f>
        <v>Bremen</v>
      </c>
      <c r="E4" s="137" t="str">
        <f>'[1]27. Spieltag'!B8</f>
        <v>Wolfsburg</v>
      </c>
      <c r="F4" s="137"/>
      <c r="G4" s="137"/>
      <c r="H4" s="137"/>
      <c r="I4" s="138">
        <v>0</v>
      </c>
      <c r="J4" s="139">
        <v>2</v>
      </c>
      <c r="K4" s="128"/>
      <c r="L4" s="223" t="s">
        <v>321</v>
      </c>
      <c r="M4" s="224"/>
      <c r="N4" s="224"/>
      <c r="O4" s="224"/>
      <c r="P4" s="213">
        <f>Ergebniseingabe!B14</f>
        <v>0</v>
      </c>
      <c r="Q4" s="214">
        <f>Ergebniseingabe!B15</f>
        <v>2</v>
      </c>
      <c r="R4" s="223" t="s">
        <v>177</v>
      </c>
      <c r="S4" s="224"/>
      <c r="T4" s="224"/>
      <c r="U4" s="224"/>
      <c r="V4" s="215">
        <f>Ergebniseingabe!B32</f>
        <v>0</v>
      </c>
      <c r="W4" s="214">
        <f>Ergebniseingabe!B33</f>
        <v>0</v>
      </c>
    </row>
    <row r="5" spans="1:23" ht="13.5" x14ac:dyDescent="0.2">
      <c r="D5" s="136" t="str">
        <f>'[1]27. Spieltag'!A9</f>
        <v>Leipzig</v>
      </c>
      <c r="E5" s="137" t="str">
        <f>'[1]27. Spieltag'!B9</f>
        <v>Mainz</v>
      </c>
      <c r="F5" s="137"/>
      <c r="G5" s="137"/>
      <c r="H5" s="137"/>
      <c r="I5" s="138">
        <v>0</v>
      </c>
      <c r="J5" s="139">
        <v>0</v>
      </c>
      <c r="K5" s="128"/>
      <c r="L5" s="223" t="s">
        <v>32</v>
      </c>
      <c r="M5" s="224"/>
      <c r="N5" s="224"/>
      <c r="O5" s="224"/>
      <c r="P5" s="213">
        <f>Ergebniseingabe!B16</f>
        <v>2</v>
      </c>
      <c r="Q5" s="214">
        <f>Ergebniseingabe!B17</f>
        <v>0</v>
      </c>
      <c r="R5" s="223" t="s">
        <v>181</v>
      </c>
      <c r="S5" s="224"/>
      <c r="T5" s="224"/>
      <c r="U5" s="224"/>
      <c r="V5" s="215">
        <f>Ergebniseingabe!B34</f>
        <v>1</v>
      </c>
      <c r="W5" s="214">
        <f>Ergebniseingabe!B35</f>
        <v>1</v>
      </c>
    </row>
    <row r="6" spans="1:23" ht="13.5" x14ac:dyDescent="0.2">
      <c r="D6" s="136" t="str">
        <f>'[1]27. Spieltag'!A10</f>
        <v>Augsburg</v>
      </c>
      <c r="E6" s="137" t="str">
        <f>'[1]27. Spieltag'!B10</f>
        <v>Köln</v>
      </c>
      <c r="F6" s="137"/>
      <c r="G6" s="137"/>
      <c r="H6" s="137"/>
      <c r="I6" s="138">
        <v>1</v>
      </c>
      <c r="J6" s="139">
        <v>1</v>
      </c>
      <c r="K6" s="128"/>
      <c r="L6" s="223" t="s">
        <v>30</v>
      </c>
      <c r="M6" s="224"/>
      <c r="N6" s="224"/>
      <c r="O6" s="224"/>
      <c r="P6" s="213">
        <f>Ergebniseingabe!B18</f>
        <v>2</v>
      </c>
      <c r="Q6" s="214">
        <f>Ergebniseingabe!B19</f>
        <v>1</v>
      </c>
      <c r="R6" s="223" t="s">
        <v>404</v>
      </c>
      <c r="S6" s="224"/>
      <c r="T6" s="224"/>
      <c r="U6" s="224"/>
      <c r="V6" s="215">
        <f>Ergebniseingabe!B36</f>
        <v>3</v>
      </c>
      <c r="W6" s="214">
        <f>Ergebniseingabe!B37</f>
        <v>3</v>
      </c>
    </row>
    <row r="7" spans="1:23" ht="13.5" x14ac:dyDescent="0.2">
      <c r="D7" s="136" t="str">
        <f>'[1]27. Spieltag'!A11</f>
        <v>Leverkusen</v>
      </c>
      <c r="E7" s="137" t="str">
        <f>'[1]27. Spieltag'!B11</f>
        <v>Hoffenheim</v>
      </c>
      <c r="F7" s="137"/>
      <c r="G7" s="137"/>
      <c r="H7" s="137"/>
      <c r="I7" s="138">
        <v>2</v>
      </c>
      <c r="J7" s="139">
        <v>1</v>
      </c>
      <c r="K7" s="128"/>
      <c r="L7" s="223" t="s">
        <v>405</v>
      </c>
      <c r="M7" s="224"/>
      <c r="N7" s="224"/>
      <c r="O7" s="224"/>
      <c r="P7" s="213">
        <f>Ergebniseingabe!B20</f>
        <v>2</v>
      </c>
      <c r="Q7" s="214">
        <f>Ergebniseingabe!B21</f>
        <v>2</v>
      </c>
      <c r="R7" s="223" t="s">
        <v>96</v>
      </c>
      <c r="S7" s="224"/>
      <c r="T7" s="224"/>
      <c r="U7" s="224"/>
      <c r="V7" s="215">
        <f>Ergebniseingabe!B38</f>
        <v>1</v>
      </c>
      <c r="W7" s="214">
        <f>Ergebniseingabe!B39</f>
        <v>1</v>
      </c>
    </row>
    <row r="8" spans="1:23" ht="13.5" x14ac:dyDescent="0.2">
      <c r="D8" s="136" t="str">
        <f>'[1]27. Spieltag'!A12</f>
        <v>Stuttgart</v>
      </c>
      <c r="E8" s="137" t="str">
        <f>'[1]27. Spieltag'!B12</f>
        <v>Heidenheim</v>
      </c>
      <c r="F8" s="137"/>
      <c r="G8" s="137"/>
      <c r="H8" s="137"/>
      <c r="I8" s="138">
        <v>3</v>
      </c>
      <c r="J8" s="139">
        <v>3</v>
      </c>
      <c r="K8" s="128"/>
      <c r="L8" s="223" t="s">
        <v>128</v>
      </c>
      <c r="M8" s="224"/>
      <c r="N8" s="224"/>
      <c r="O8" s="224"/>
      <c r="P8" s="213">
        <f>Ergebniseingabe!B22</f>
        <v>0</v>
      </c>
      <c r="Q8" s="214">
        <f>Ergebniseingabe!B23</f>
        <v>0</v>
      </c>
      <c r="R8" s="223" t="s">
        <v>129</v>
      </c>
      <c r="S8" s="224"/>
      <c r="T8" s="224"/>
      <c r="U8" s="224"/>
      <c r="V8" s="215">
        <f>Ergebniseingabe!B40</f>
        <v>3</v>
      </c>
      <c r="W8" s="214">
        <f>Ergebniseingabe!B41</f>
        <v>0</v>
      </c>
    </row>
    <row r="9" spans="1:23" ht="14.25" thickBot="1" x14ac:dyDescent="0.25">
      <c r="D9" s="140" t="str">
        <f>'[1]27. Spieltag'!A13</f>
        <v>Bochum</v>
      </c>
      <c r="E9" s="141" t="str">
        <f>'[1]27. Spieltag'!B13</f>
        <v>Darmstadt</v>
      </c>
      <c r="F9" s="141"/>
      <c r="G9" s="141"/>
      <c r="H9" s="141"/>
      <c r="I9" s="170">
        <v>2</v>
      </c>
      <c r="J9" s="171">
        <v>2</v>
      </c>
      <c r="K9" s="128"/>
      <c r="L9" s="223" t="s">
        <v>259</v>
      </c>
      <c r="M9" s="224"/>
      <c r="N9" s="224"/>
      <c r="O9" s="224"/>
      <c r="P9" s="213">
        <f>Ergebniseingabe!B24</f>
        <v>2</v>
      </c>
      <c r="Q9" s="214">
        <f>Ergebniseingabe!B25</f>
        <v>2</v>
      </c>
      <c r="R9" s="223" t="s">
        <v>106</v>
      </c>
      <c r="S9" s="224"/>
      <c r="T9" s="224"/>
      <c r="U9" s="224"/>
      <c r="V9" s="215">
        <f>Ergebniseingabe!B42</f>
        <v>0</v>
      </c>
      <c r="W9" s="214">
        <f>Ergebniseingabe!B43</f>
        <v>0</v>
      </c>
    </row>
    <row r="10" spans="1:23" ht="13.5" customHeight="1" thickBot="1" x14ac:dyDescent="0.25">
      <c r="D10" s="53"/>
      <c r="G10" s="20"/>
      <c r="H10" s="11"/>
      <c r="I10" s="227">
        <f>SUM(I1:J9)</f>
        <v>22</v>
      </c>
      <c r="J10" s="227"/>
      <c r="K10" s="128"/>
      <c r="L10" s="223" t="s">
        <v>225</v>
      </c>
      <c r="M10" s="224"/>
      <c r="N10" s="224"/>
      <c r="O10" s="224"/>
      <c r="P10" s="213">
        <f>Ergebniseingabe!B26</f>
        <v>3</v>
      </c>
      <c r="Q10" s="214">
        <f>Ergebniseingabe!B27</f>
        <v>3</v>
      </c>
      <c r="R10" s="223" t="s">
        <v>120</v>
      </c>
      <c r="S10" s="224"/>
      <c r="T10" s="224"/>
      <c r="U10" s="224"/>
      <c r="V10" s="215">
        <f>Ergebniseingabe!B44</f>
        <v>0</v>
      </c>
      <c r="W10" s="214">
        <f>Ergebniseingabe!B45</f>
        <v>0</v>
      </c>
    </row>
    <row r="11" spans="1:23" ht="10.5" customHeight="1" thickTop="1" thickBot="1" x14ac:dyDescent="0.25">
      <c r="D11" s="53"/>
      <c r="H11" s="11"/>
      <c r="I11" s="54"/>
      <c r="K11" s="128"/>
      <c r="L11" s="223" t="s">
        <v>31</v>
      </c>
      <c r="M11" s="224"/>
      <c r="N11" s="224"/>
      <c r="O11" s="224"/>
      <c r="P11" s="213">
        <f>Ergebniseingabe!B28</f>
        <v>2</v>
      </c>
      <c r="Q11" s="214">
        <f>Ergebniseingabe!B29</f>
        <v>0</v>
      </c>
      <c r="R11" s="223" t="s">
        <v>69</v>
      </c>
      <c r="S11" s="224"/>
      <c r="T11" s="224"/>
      <c r="U11" s="224"/>
      <c r="V11" s="215">
        <f>Ergebniseingabe!B46</f>
        <v>0</v>
      </c>
      <c r="W11" s="214">
        <f>Ergebniseingabe!B47</f>
        <v>3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8" t="s">
        <v>15</v>
      </c>
      <c r="H12" s="229"/>
      <c r="I12" s="228" t="s">
        <v>21</v>
      </c>
      <c r="J12" s="229"/>
      <c r="K12" s="232" t="s">
        <v>33</v>
      </c>
      <c r="L12" s="233"/>
      <c r="M12" s="228" t="s">
        <v>23</v>
      </c>
      <c r="N12" s="229"/>
      <c r="O12" s="58" t="s">
        <v>4</v>
      </c>
      <c r="P12" s="58" t="s">
        <v>16</v>
      </c>
      <c r="Q12" s="58" t="s">
        <v>24</v>
      </c>
      <c r="R12" s="228" t="s">
        <v>28</v>
      </c>
      <c r="S12" s="229"/>
      <c r="T12" s="228" t="s">
        <v>26</v>
      </c>
      <c r="U12" s="229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5" t="s">
        <v>22</v>
      </c>
      <c r="J13" s="226"/>
      <c r="K13" s="234"/>
      <c r="L13" s="235"/>
      <c r="M13" s="225" t="s">
        <v>22</v>
      </c>
      <c r="N13" s="226"/>
      <c r="O13" s="63" t="s">
        <v>5</v>
      </c>
      <c r="P13" s="63" t="s">
        <v>6</v>
      </c>
      <c r="Q13" s="63" t="s">
        <v>25</v>
      </c>
      <c r="R13" s="225" t="s">
        <v>29</v>
      </c>
      <c r="S13" s="226"/>
      <c r="T13" s="225" t="s">
        <v>27</v>
      </c>
      <c r="U13" s="226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18</v>
      </c>
      <c r="C15" s="161"/>
      <c r="D15" s="230" t="s">
        <v>9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1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2" si="0">IF(G16="x",10,0)</f>
        <v>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0</v>
      </c>
      <c r="P16" s="155">
        <f t="shared" ref="P16:P47" si="5">IF(($P$3&lt;&gt;0),$P$3*10,-5)</f>
        <v>-5</v>
      </c>
      <c r="Q16" s="155">
        <f>IF(($Q$3&lt;&gt;0),$Q$3*-10,20)</f>
        <v>-20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0</v>
      </c>
      <c r="P17" s="16">
        <f t="shared" si="5"/>
        <v>-5</v>
      </c>
      <c r="Q17" s="16">
        <f>IF(($Q$3&lt;&gt;0),$Q$3*-10,20)</f>
        <v>-20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0</v>
      </c>
      <c r="P18" s="16">
        <f t="shared" si="5"/>
        <v>-5</v>
      </c>
      <c r="Q18" s="16">
        <f>IF(($Q$3&lt;&gt;0),$Q$3*-10,20)</f>
        <v>-20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0</v>
      </c>
      <c r="P19" s="16">
        <f t="shared" si="5"/>
        <v>-5</v>
      </c>
      <c r="Q19" s="16">
        <f>IF(($Q$3&lt;&gt;0),$Q$3*-10,20)</f>
        <v>-20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0</v>
      </c>
      <c r="P20" s="16">
        <f t="shared" si="5"/>
        <v>-5</v>
      </c>
      <c r="Q20" s="16">
        <f>IF(($Q$3&lt;&gt;0),$Q$3*-10,20)</f>
        <v>-20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0</v>
      </c>
      <c r="P21" s="16">
        <f t="shared" si="5"/>
        <v>-5</v>
      </c>
      <c r="Q21" s="16">
        <f t="shared" ref="Q21:Q31" si="20">IF(($Q$3&lt;&gt;0),$Q$3*-10,15)</f>
        <v>-20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0</v>
      </c>
      <c r="P22" s="16">
        <f t="shared" si="5"/>
        <v>-5</v>
      </c>
      <c r="Q22" s="16">
        <f t="shared" si="20"/>
        <v>-20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0</v>
      </c>
      <c r="P23" s="16">
        <f t="shared" si="5"/>
        <v>-5</v>
      </c>
      <c r="Q23" s="16">
        <f t="shared" si="20"/>
        <v>-20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0</v>
      </c>
      <c r="P24" s="16">
        <f t="shared" si="5"/>
        <v>-5</v>
      </c>
      <c r="Q24" s="16">
        <f t="shared" si="20"/>
        <v>-20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0</v>
      </c>
      <c r="P25" s="16">
        <f t="shared" si="5"/>
        <v>-5</v>
      </c>
      <c r="Q25" s="16">
        <f t="shared" si="20"/>
        <v>-20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0</v>
      </c>
      <c r="P26" s="16">
        <f t="shared" si="5"/>
        <v>-5</v>
      </c>
      <c r="Q26" s="16">
        <f t="shared" si="20"/>
        <v>-20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0</v>
      </c>
      <c r="P27" s="16">
        <f t="shared" si="5"/>
        <v>-5</v>
      </c>
      <c r="Q27" s="16">
        <f t="shared" si="20"/>
        <v>-20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0</v>
      </c>
      <c r="P28" s="16">
        <f t="shared" si="5"/>
        <v>-5</v>
      </c>
      <c r="Q28" s="16">
        <f t="shared" si="20"/>
        <v>-20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0</v>
      </c>
      <c r="P29" s="16">
        <f t="shared" si="5"/>
        <v>-5</v>
      </c>
      <c r="Q29" s="16">
        <f t="shared" si="20"/>
        <v>-20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0</v>
      </c>
      <c r="P30" s="16">
        <f t="shared" si="5"/>
        <v>-5</v>
      </c>
      <c r="Q30" s="16">
        <f t="shared" si="20"/>
        <v>-20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0</v>
      </c>
      <c r="P31" s="16">
        <f t="shared" si="5"/>
        <v>-5</v>
      </c>
      <c r="Q31" s="16">
        <f t="shared" si="20"/>
        <v>-20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0</v>
      </c>
      <c r="P32" s="16">
        <f t="shared" si="5"/>
        <v>-5</v>
      </c>
      <c r="Q32" s="16">
        <f t="shared" ref="Q32:Q39" si="56">IF(($Q$3&lt;&gt;0),$Q$3*-10,10)</f>
        <v>-20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0</v>
      </c>
      <c r="P33" s="16">
        <f t="shared" si="5"/>
        <v>-5</v>
      </c>
      <c r="Q33" s="16">
        <f t="shared" si="56"/>
        <v>-20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0</v>
      </c>
      <c r="P34" s="16">
        <f t="shared" si="5"/>
        <v>-5</v>
      </c>
      <c r="Q34" s="16">
        <f t="shared" si="56"/>
        <v>-20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0</v>
      </c>
      <c r="P35" s="16">
        <f t="shared" si="5"/>
        <v>-5</v>
      </c>
      <c r="Q35" s="16">
        <f t="shared" si="56"/>
        <v>-20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0</v>
      </c>
      <c r="P36" s="16">
        <f t="shared" si="5"/>
        <v>-5</v>
      </c>
      <c r="Q36" s="16">
        <f t="shared" si="56"/>
        <v>-20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0</v>
      </c>
      <c r="P37" s="16">
        <f t="shared" si="5"/>
        <v>-5</v>
      </c>
      <c r="Q37" s="16">
        <f t="shared" si="56"/>
        <v>-20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6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0</v>
      </c>
      <c r="P38" s="16">
        <f t="shared" si="5"/>
        <v>-5</v>
      </c>
      <c r="Q38" s="16">
        <f t="shared" si="56"/>
        <v>-20</v>
      </c>
      <c r="R38" s="14"/>
      <c r="S38" s="15">
        <f t="shared" ref="S38:S39" si="93">R38*10</f>
        <v>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-15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0</v>
      </c>
      <c r="P39" s="16">
        <f t="shared" si="5"/>
        <v>-5</v>
      </c>
      <c r="Q39" s="16">
        <f t="shared" si="56"/>
        <v>-20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0</v>
      </c>
      <c r="P40" s="16">
        <f t="shared" si="5"/>
        <v>-5</v>
      </c>
      <c r="Q40" s="16">
        <f>IF(($Q$3&lt;&gt;0),$Q$3*-10,5)</f>
        <v>-20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0</v>
      </c>
      <c r="P41" s="16">
        <f t="shared" si="5"/>
        <v>-5</v>
      </c>
      <c r="Q41" s="16">
        <f t="shared" ref="Q41:Q47" si="101">IF(($Q$3&lt;&gt;0),$Q$3*-10,5)</f>
        <v>-20</v>
      </c>
      <c r="R41" s="14"/>
      <c r="S41" s="15">
        <f t="shared" ref="S41" si="102">R41*10</f>
        <v>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-15</v>
      </c>
    </row>
    <row r="42" spans="1:23" ht="10.5" customHeight="1" x14ac:dyDescent="0.2">
      <c r="A42" s="11"/>
      <c r="B42" s="163">
        <f>COUNTA(Spieltag!K29:AA29)</f>
        <v>2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674</v>
      </c>
      <c r="H42" s="15">
        <f t="shared" ref="H42:H47" si="106">IF(G42="x",10,0)</f>
        <v>10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0</v>
      </c>
      <c r="P42" s="16">
        <f t="shared" si="5"/>
        <v>-5</v>
      </c>
      <c r="Q42" s="16">
        <f t="shared" si="101"/>
        <v>-20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-15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0</v>
      </c>
      <c r="P43" s="16">
        <f t="shared" si="5"/>
        <v>-5</v>
      </c>
      <c r="Q43" s="16">
        <f t="shared" si="101"/>
        <v>-20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0</v>
      </c>
      <c r="P44" s="16">
        <f t="shared" si="5"/>
        <v>-5</v>
      </c>
      <c r="Q44" s="16">
        <f t="shared" si="101"/>
        <v>-20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0</v>
      </c>
      <c r="P45" s="16">
        <f t="shared" si="5"/>
        <v>-5</v>
      </c>
      <c r="Q45" s="16">
        <f t="shared" si="101"/>
        <v>-20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customHeight="1" x14ac:dyDescent="0.2">
      <c r="A46" s="11"/>
      <c r="B46" s="163">
        <f>COUNTA(Spieltag!K33:AA33)</f>
        <v>1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 t="s">
        <v>674</v>
      </c>
      <c r="H46" s="15">
        <f t="shared" si="106"/>
        <v>10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0</v>
      </c>
      <c r="P46" s="16">
        <f t="shared" si="5"/>
        <v>-5</v>
      </c>
      <c r="Q46" s="16">
        <f t="shared" si="101"/>
        <v>-20</v>
      </c>
      <c r="R46" s="14"/>
      <c r="S46" s="15">
        <f t="shared" si="110"/>
        <v>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-15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0</v>
      </c>
      <c r="P47" s="16">
        <f t="shared" si="5"/>
        <v>-5</v>
      </c>
      <c r="Q47" s="16">
        <f t="shared" si="101"/>
        <v>-20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11</v>
      </c>
      <c r="C48" s="158"/>
      <c r="D48" s="221" t="s">
        <v>32</v>
      </c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2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20</v>
      </c>
      <c r="P49" s="16">
        <f>IF(($P$5&lt;&gt;0),$P$5*10,-5)</f>
        <v>20</v>
      </c>
      <c r="Q49" s="16">
        <f>IF(($Q$5&lt;&gt;0),$Q$5*-10,20)</f>
        <v>20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20</v>
      </c>
      <c r="P50" s="16">
        <f t="shared" ref="P50:P52" si="127">IF(($P$5&lt;&gt;0),$P$5*10,-5)</f>
        <v>20</v>
      </c>
      <c r="Q50" s="16">
        <f t="shared" ref="Q50:Q52" si="128">IF(($Q$5&lt;&gt;0),$Q$5*-10,20)</f>
        <v>20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20</v>
      </c>
      <c r="P51" s="16">
        <f t="shared" si="127"/>
        <v>20</v>
      </c>
      <c r="Q51" s="16">
        <f t="shared" si="128"/>
        <v>20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20</v>
      </c>
      <c r="P52" s="16">
        <f t="shared" si="127"/>
        <v>20</v>
      </c>
      <c r="Q52" s="16">
        <f t="shared" si="128"/>
        <v>20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20</v>
      </c>
      <c r="P53" s="16">
        <f t="shared" ref="P53:P63" si="154">IF(($P$5&lt;&gt;0),$P$5*10,-5)</f>
        <v>20</v>
      </c>
      <c r="Q53" s="16">
        <f t="shared" ref="Q53:Q63" si="155">IF(($Q$5&lt;&gt;0),$Q$5*-10,15)</f>
        <v>15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5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20</v>
      </c>
      <c r="P54" s="16">
        <f t="shared" si="154"/>
        <v>20</v>
      </c>
      <c r="Q54" s="16">
        <f t="shared" si="155"/>
        <v>15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65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20</v>
      </c>
      <c r="P55" s="16">
        <f t="shared" si="154"/>
        <v>20</v>
      </c>
      <c r="Q55" s="16">
        <f t="shared" si="155"/>
        <v>15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hidden="1" customHeight="1" x14ac:dyDescent="0.2">
      <c r="A56" s="11"/>
      <c r="B56" s="149">
        <f>COUNTA(Spieltag!K43:AA43)</f>
        <v>0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/>
      <c r="H56" s="15">
        <f t="shared" si="160"/>
        <v>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20</v>
      </c>
      <c r="P56" s="16">
        <f t="shared" si="154"/>
        <v>20</v>
      </c>
      <c r="Q56" s="16">
        <f t="shared" si="155"/>
        <v>15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20</v>
      </c>
      <c r="P57" s="16">
        <f t="shared" si="154"/>
        <v>20</v>
      </c>
      <c r="Q57" s="16">
        <f t="shared" si="155"/>
        <v>15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20</v>
      </c>
      <c r="P58" s="16">
        <f t="shared" si="154"/>
        <v>20</v>
      </c>
      <c r="Q58" s="16">
        <f t="shared" si="155"/>
        <v>15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59</v>
      </c>
      <c r="H59" s="15">
        <f t="shared" si="160"/>
        <v>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20</v>
      </c>
      <c r="P59" s="16">
        <f t="shared" si="154"/>
        <v>20</v>
      </c>
      <c r="Q59" s="16">
        <f t="shared" si="155"/>
        <v>15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20</v>
      </c>
      <c r="P60" s="16">
        <f t="shared" si="154"/>
        <v>20</v>
      </c>
      <c r="Q60" s="16">
        <f t="shared" si="155"/>
        <v>15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20</v>
      </c>
      <c r="P61" s="16">
        <f t="shared" si="154"/>
        <v>20</v>
      </c>
      <c r="Q61" s="16">
        <f t="shared" si="155"/>
        <v>15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20</v>
      </c>
      <c r="P62" s="16">
        <f t="shared" si="154"/>
        <v>20</v>
      </c>
      <c r="Q62" s="16">
        <f t="shared" si="155"/>
        <v>15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20</v>
      </c>
      <c r="P63" s="16">
        <f t="shared" si="154"/>
        <v>20</v>
      </c>
      <c r="Q63" s="16">
        <f t="shared" si="155"/>
        <v>15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20</v>
      </c>
      <c r="P64" s="16">
        <f t="shared" ref="P64:P82" si="189">IF(($P$5&lt;&gt;0),$P$5*10,-5)</f>
        <v>20</v>
      </c>
      <c r="Q64" s="16">
        <f t="shared" ref="Q64:Q74" si="190">IF(($Q$5&lt;&gt;0),$Q$5*-10,10)</f>
        <v>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20</v>
      </c>
      <c r="P65" s="16">
        <f t="shared" si="189"/>
        <v>20</v>
      </c>
      <c r="Q65" s="16">
        <f t="shared" si="190"/>
        <v>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20</v>
      </c>
      <c r="Q66" s="16">
        <f t="shared" si="190"/>
        <v>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20</v>
      </c>
      <c r="P67" s="16">
        <f t="shared" si="189"/>
        <v>20</v>
      </c>
      <c r="Q67" s="16">
        <f t="shared" si="190"/>
        <v>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2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20</v>
      </c>
      <c r="P68" s="16">
        <f t="shared" si="189"/>
        <v>20</v>
      </c>
      <c r="Q68" s="16">
        <f t="shared" si="190"/>
        <v>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60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/>
      <c r="H69" s="15">
        <f t="shared" si="184"/>
        <v>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20</v>
      </c>
      <c r="P69" s="16">
        <f t="shared" si="189"/>
        <v>20</v>
      </c>
      <c r="Q69" s="16">
        <f t="shared" si="190"/>
        <v>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/>
      <c r="H70" s="15">
        <f t="shared" si="184"/>
        <v>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20</v>
      </c>
      <c r="Q70" s="16">
        <f t="shared" si="190"/>
        <v>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20</v>
      </c>
      <c r="P71" s="16">
        <f t="shared" si="189"/>
        <v>20</v>
      </c>
      <c r="Q71" s="16">
        <f t="shared" si="190"/>
        <v>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20</v>
      </c>
      <c r="Q72" s="16">
        <f t="shared" si="190"/>
        <v>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20</v>
      </c>
      <c r="P73" s="16">
        <f t="shared" si="189"/>
        <v>20</v>
      </c>
      <c r="Q73" s="16">
        <f t="shared" si="190"/>
        <v>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20</v>
      </c>
      <c r="P74" s="16">
        <f t="shared" si="189"/>
        <v>20</v>
      </c>
      <c r="Q74" s="16">
        <f t="shared" si="190"/>
        <v>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20</v>
      </c>
      <c r="P75" s="16">
        <f t="shared" si="189"/>
        <v>20</v>
      </c>
      <c r="Q75" s="16">
        <f t="shared" ref="Q75:Q82" si="215">IF(($Q$5&lt;&gt;0),$Q$5*-10,5)</f>
        <v>5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1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674</v>
      </c>
      <c r="H76" s="15">
        <f t="shared" ref="H76" si="220">IF(G76="x",10,0)</f>
        <v>10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20</v>
      </c>
      <c r="P76" s="16">
        <f t="shared" si="189"/>
        <v>20</v>
      </c>
      <c r="Q76" s="16">
        <f t="shared" si="215"/>
        <v>5</v>
      </c>
      <c r="R76" s="14"/>
      <c r="S76" s="15">
        <f t="shared" ref="S76" si="224">R76*10</f>
        <v>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55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20</v>
      </c>
      <c r="P77" s="16">
        <f t="shared" si="189"/>
        <v>20</v>
      </c>
      <c r="Q77" s="16">
        <f t="shared" si="215"/>
        <v>5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20</v>
      </c>
      <c r="P78" s="16">
        <f t="shared" si="189"/>
        <v>20</v>
      </c>
      <c r="Q78" s="16">
        <f t="shared" si="215"/>
        <v>5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20</v>
      </c>
      <c r="P79" s="16">
        <f t="shared" si="189"/>
        <v>20</v>
      </c>
      <c r="Q79" s="16">
        <f t="shared" si="215"/>
        <v>5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20</v>
      </c>
      <c r="P80" s="16">
        <f t="shared" si="189"/>
        <v>20</v>
      </c>
      <c r="Q80" s="16">
        <f t="shared" si="215"/>
        <v>5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20</v>
      </c>
      <c r="P81" s="16">
        <f t="shared" si="189"/>
        <v>20</v>
      </c>
      <c r="Q81" s="16">
        <f t="shared" si="215"/>
        <v>5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20</v>
      </c>
      <c r="P82" s="16">
        <f t="shared" si="189"/>
        <v>20</v>
      </c>
      <c r="Q82" s="16">
        <f t="shared" si="215"/>
        <v>5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17</v>
      </c>
      <c r="C83" s="158"/>
      <c r="D83" s="221" t="s">
        <v>128</v>
      </c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2"/>
    </row>
    <row r="84" spans="1:23" ht="10.5" hidden="1" customHeight="1" x14ac:dyDescent="0.2">
      <c r="A84" s="11"/>
      <c r="B84" s="149">
        <f>COUNTA(Spieltag!K71:AA71)</f>
        <v>0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/>
      <c r="H84" s="15">
        <f>IF(G84="x",10,0)</f>
        <v>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10</v>
      </c>
      <c r="P84" s="16">
        <f t="shared" ref="P84:P105" si="253">IF(($P$8&lt;&gt;0),$P$8*10,-5)</f>
        <v>-5</v>
      </c>
      <c r="Q84" s="16">
        <f>IF(($Q$8&lt;&gt;0),$Q$8*-10,20)</f>
        <v>20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10</v>
      </c>
      <c r="P85" s="16">
        <f t="shared" si="253"/>
        <v>-5</v>
      </c>
      <c r="Q85" s="16">
        <f>IF(($Q$8&lt;&gt;0),$Q$8*-10,20)</f>
        <v>20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10</v>
      </c>
      <c r="P86" s="16">
        <f t="shared" si="253"/>
        <v>-5</v>
      </c>
      <c r="Q86" s="16">
        <f t="shared" ref="Q86:Q87" si="262">IF(($Q$8&lt;&gt;0),$Q$8*-10,20)</f>
        <v>20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10</v>
      </c>
      <c r="P87" s="16">
        <f t="shared" si="253"/>
        <v>-5</v>
      </c>
      <c r="Q87" s="16">
        <f t="shared" si="262"/>
        <v>20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10</v>
      </c>
      <c r="P88" s="16">
        <f t="shared" si="253"/>
        <v>-5</v>
      </c>
      <c r="Q88" s="16">
        <f t="shared" ref="Q88:Q96" si="273">IF(($Q$8&lt;&gt;0),$Q$8*-10,15)</f>
        <v>15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10</v>
      </c>
      <c r="P89" s="16">
        <f t="shared" si="253"/>
        <v>-5</v>
      </c>
      <c r="Q89" s="16">
        <f t="shared" si="273"/>
        <v>15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2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674</v>
      </c>
      <c r="H90" s="15">
        <f t="shared" ref="H90:H96" si="283">IF(G90="x",10,0)</f>
        <v>10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10</v>
      </c>
      <c r="P90" s="16">
        <f t="shared" si="253"/>
        <v>-5</v>
      </c>
      <c r="Q90" s="16">
        <f t="shared" si="273"/>
        <v>15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30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10</v>
      </c>
      <c r="P91" s="16">
        <f t="shared" si="253"/>
        <v>-5</v>
      </c>
      <c r="Q91" s="16">
        <f t="shared" si="273"/>
        <v>15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10</v>
      </c>
      <c r="P92" s="16">
        <f t="shared" si="253"/>
        <v>-5</v>
      </c>
      <c r="Q92" s="16">
        <f t="shared" si="273"/>
        <v>15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5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674</v>
      </c>
      <c r="H93" s="15">
        <f t="shared" si="283"/>
        <v>10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10</v>
      </c>
      <c r="P93" s="16">
        <f t="shared" si="253"/>
        <v>-5</v>
      </c>
      <c r="Q93" s="16">
        <f t="shared" si="273"/>
        <v>15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30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10</v>
      </c>
      <c r="P94" s="16">
        <f t="shared" si="253"/>
        <v>-5</v>
      </c>
      <c r="Q94" s="16">
        <f t="shared" si="273"/>
        <v>15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10</v>
      </c>
      <c r="P95" s="16">
        <f t="shared" si="253"/>
        <v>-5</v>
      </c>
      <c r="Q95" s="16">
        <f t="shared" si="273"/>
        <v>15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10</v>
      </c>
      <c r="P96" s="16">
        <f t="shared" si="253"/>
        <v>-5</v>
      </c>
      <c r="Q96" s="16">
        <f t="shared" si="273"/>
        <v>15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10</v>
      </c>
      <c r="P97" s="16">
        <f t="shared" si="253"/>
        <v>-5</v>
      </c>
      <c r="Q97" s="16">
        <f t="shared" ref="Q97:Q105" si="303">IF(($Q$8&lt;&gt;0),$Q$8*-10,10)</f>
        <v>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10</v>
      </c>
      <c r="P98" s="16">
        <f t="shared" si="253"/>
        <v>-5</v>
      </c>
      <c r="Q98" s="16">
        <f t="shared" si="303"/>
        <v>10</v>
      </c>
      <c r="R98" s="14"/>
      <c r="S98" s="15">
        <f t="shared" ref="S98:S105" si="312">R98*10</f>
        <v>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25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10</v>
      </c>
      <c r="P99" s="16">
        <f t="shared" si="253"/>
        <v>-5</v>
      </c>
      <c r="Q99" s="16">
        <f t="shared" si="303"/>
        <v>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10</v>
      </c>
      <c r="P100" s="16">
        <f t="shared" si="253"/>
        <v>-5</v>
      </c>
      <c r="Q100" s="16">
        <f t="shared" si="303"/>
        <v>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10</v>
      </c>
      <c r="P101" s="16">
        <f t="shared" si="253"/>
        <v>-5</v>
      </c>
      <c r="Q101" s="16">
        <f t="shared" si="303"/>
        <v>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5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 t="s">
        <v>674</v>
      </c>
      <c r="J102" s="15">
        <f t="shared" si="309"/>
        <v>-10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10</v>
      </c>
      <c r="P102" s="16">
        <f t="shared" si="253"/>
        <v>-5</v>
      </c>
      <c r="Q102" s="16">
        <f t="shared" si="303"/>
        <v>10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15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10</v>
      </c>
      <c r="P103" s="16">
        <f t="shared" si="253"/>
        <v>-5</v>
      </c>
      <c r="Q103" s="16">
        <f t="shared" si="303"/>
        <v>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10</v>
      </c>
      <c r="P104" s="16">
        <f t="shared" si="253"/>
        <v>-5</v>
      </c>
      <c r="Q104" s="16">
        <f t="shared" si="303"/>
        <v>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10</v>
      </c>
      <c r="P105" s="16">
        <f t="shared" si="253"/>
        <v>-5</v>
      </c>
      <c r="Q105" s="16">
        <f t="shared" si="303"/>
        <v>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10</v>
      </c>
      <c r="P106" s="16">
        <f>IF(($P$8&lt;&gt;0),$P$8*10,-5)</f>
        <v>-5</v>
      </c>
      <c r="Q106" s="16">
        <f>IF(($Q$8&lt;&gt;0),$Q$8*-10,5)</f>
        <v>5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2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10</v>
      </c>
      <c r="P107" s="16">
        <f t="shared" ref="P107:P109" si="329">IF(($P$8&lt;&gt;0),$P$8*10,-5)</f>
        <v>-5</v>
      </c>
      <c r="Q107" s="16">
        <f t="shared" ref="Q107:Q109" si="330">IF(($Q$8&lt;&gt;0),$Q$8*-10,5)</f>
        <v>5</v>
      </c>
      <c r="R107" s="14"/>
      <c r="S107" s="15">
        <f t="shared" ref="S107:S109" si="331">R107*10</f>
        <v>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20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10</v>
      </c>
      <c r="P108" s="16">
        <f t="shared" si="329"/>
        <v>-5</v>
      </c>
      <c r="Q108" s="16">
        <f t="shared" si="330"/>
        <v>5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10</v>
      </c>
      <c r="P109" s="16">
        <f t="shared" si="329"/>
        <v>-5</v>
      </c>
      <c r="Q109" s="16">
        <f t="shared" si="330"/>
        <v>5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hidden="1" thickBot="1" x14ac:dyDescent="0.25">
      <c r="A110" s="142"/>
      <c r="B110" s="143">
        <f>SUM(A111:B136)</f>
        <v>0</v>
      </c>
      <c r="C110" s="158"/>
      <c r="D110" s="221" t="s">
        <v>177</v>
      </c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2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10</v>
      </c>
      <c r="P111" s="155">
        <f t="shared" ref="P111:P136" si="344">IF(($V$4&lt;&gt;0),$V$4*10,-5)</f>
        <v>-5</v>
      </c>
      <c r="Q111" s="155">
        <f>IF(($W$4&lt;&gt;0),$W$4*-10,20)</f>
        <v>20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10</v>
      </c>
      <c r="P112" s="155">
        <f t="shared" si="344"/>
        <v>-5</v>
      </c>
      <c r="Q112" s="155">
        <f t="shared" ref="Q112:Q114" si="349">IF(($W$4&lt;&gt;0),$W$4*-10,20)</f>
        <v>20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10</v>
      </c>
      <c r="P113" s="155">
        <f t="shared" si="344"/>
        <v>-5</v>
      </c>
      <c r="Q113" s="155">
        <f t="shared" si="349"/>
        <v>20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10</v>
      </c>
      <c r="P114" s="155">
        <f t="shared" si="344"/>
        <v>-5</v>
      </c>
      <c r="Q114" s="155">
        <f t="shared" si="349"/>
        <v>20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10</v>
      </c>
      <c r="P115" s="155">
        <f t="shared" si="344"/>
        <v>-5</v>
      </c>
      <c r="Q115" s="155">
        <f t="shared" ref="Q115:Q124" si="366">IF(($W$4&lt;&gt;0),$W$4*-10,15)</f>
        <v>15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10</v>
      </c>
      <c r="P116" s="155">
        <f t="shared" si="344"/>
        <v>-5</v>
      </c>
      <c r="Q116" s="155">
        <f t="shared" si="366"/>
        <v>15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10</v>
      </c>
      <c r="P117" s="155">
        <f t="shared" si="344"/>
        <v>-5</v>
      </c>
      <c r="Q117" s="155">
        <f t="shared" si="366"/>
        <v>15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10</v>
      </c>
      <c r="P118" s="155">
        <f t="shared" si="344"/>
        <v>-5</v>
      </c>
      <c r="Q118" s="155">
        <f t="shared" si="366"/>
        <v>15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71"/>
        <v>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10</v>
      </c>
      <c r="P119" s="155">
        <f t="shared" si="344"/>
        <v>-5</v>
      </c>
      <c r="Q119" s="155">
        <f t="shared" si="366"/>
        <v>15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10</v>
      </c>
      <c r="P120" s="155">
        <f t="shared" si="344"/>
        <v>-5</v>
      </c>
      <c r="Q120" s="155">
        <f t="shared" si="366"/>
        <v>15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10</v>
      </c>
      <c r="P121" s="155">
        <f t="shared" si="344"/>
        <v>-5</v>
      </c>
      <c r="Q121" s="155">
        <f t="shared" si="366"/>
        <v>15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10</v>
      </c>
      <c r="P122" s="155">
        <f t="shared" si="344"/>
        <v>-5</v>
      </c>
      <c r="Q122" s="155">
        <f t="shared" si="366"/>
        <v>15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10</v>
      </c>
      <c r="P123" s="155">
        <f t="shared" si="344"/>
        <v>-5</v>
      </c>
      <c r="Q123" s="155">
        <f t="shared" si="366"/>
        <v>15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10</v>
      </c>
      <c r="P124" s="155">
        <f t="shared" si="344"/>
        <v>-5</v>
      </c>
      <c r="Q124" s="155">
        <f t="shared" si="366"/>
        <v>15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10</v>
      </c>
      <c r="P125" s="155">
        <f t="shared" si="344"/>
        <v>-5</v>
      </c>
      <c r="Q125" s="155">
        <f t="shared" ref="Q125:Q131" si="407">IF(($W$4&lt;&gt;0),$W$4*-10,10)</f>
        <v>10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10</v>
      </c>
      <c r="P126" s="155">
        <f t="shared" si="344"/>
        <v>-5</v>
      </c>
      <c r="Q126" s="155">
        <f t="shared" si="407"/>
        <v>10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10</v>
      </c>
      <c r="P127" s="155">
        <f t="shared" si="344"/>
        <v>-5</v>
      </c>
      <c r="Q127" s="155">
        <f t="shared" si="407"/>
        <v>10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10</v>
      </c>
      <c r="P128" s="155">
        <f t="shared" si="344"/>
        <v>-5</v>
      </c>
      <c r="Q128" s="155">
        <f t="shared" si="407"/>
        <v>10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10</v>
      </c>
      <c r="P129" s="155">
        <f t="shared" si="344"/>
        <v>-5</v>
      </c>
      <c r="Q129" s="155">
        <f t="shared" si="407"/>
        <v>10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10</v>
      </c>
      <c r="P130" s="155">
        <f t="shared" si="344"/>
        <v>-5</v>
      </c>
      <c r="Q130" s="155">
        <f t="shared" si="407"/>
        <v>10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10</v>
      </c>
      <c r="P131" s="155">
        <f t="shared" si="344"/>
        <v>-5</v>
      </c>
      <c r="Q131" s="155">
        <f t="shared" si="407"/>
        <v>10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10</v>
      </c>
      <c r="P132" s="155">
        <f t="shared" si="344"/>
        <v>-5</v>
      </c>
      <c r="Q132" s="155">
        <f t="shared" ref="Q132:Q136" si="424">IF(($W$4&lt;&gt;0),$W$4*-10,5)</f>
        <v>5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10</v>
      </c>
      <c r="P133" s="155">
        <f t="shared" si="344"/>
        <v>-5</v>
      </c>
      <c r="Q133" s="155">
        <f t="shared" si="424"/>
        <v>5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10</v>
      </c>
      <c r="P134" s="155">
        <f t="shared" si="344"/>
        <v>-5</v>
      </c>
      <c r="Q134" s="155">
        <f t="shared" si="424"/>
        <v>5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10</v>
      </c>
      <c r="P135" s="155">
        <f t="shared" si="344"/>
        <v>-5</v>
      </c>
      <c r="Q135" s="155">
        <f t="shared" si="424"/>
        <v>5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10</v>
      </c>
      <c r="P136" s="155">
        <f t="shared" si="344"/>
        <v>-5</v>
      </c>
      <c r="Q136" s="155">
        <f t="shared" si="424"/>
        <v>5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hidden="1" thickBot="1" x14ac:dyDescent="0.25">
      <c r="A137" s="142"/>
      <c r="B137" s="143">
        <f>SUM(B138:B170)</f>
        <v>0</v>
      </c>
      <c r="C137" s="158"/>
      <c r="D137" s="221" t="s">
        <v>129</v>
      </c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2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20</v>
      </c>
      <c r="P138" s="155">
        <f>IF(($V$8&lt;&gt;0),$V$8*10,-5)</f>
        <v>30</v>
      </c>
      <c r="Q138" s="155">
        <f>IF(($W$8&lt;&gt;0),$W$8*-10,20)</f>
        <v>20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20</v>
      </c>
      <c r="P139" s="155">
        <f t="shared" ref="P139:P142" si="449">IF(($V$8&lt;&gt;0),$V$8*10,-5)</f>
        <v>30</v>
      </c>
      <c r="Q139" s="155">
        <f t="shared" ref="Q139:Q142" si="450">IF(($W$8&lt;&gt;0),$W$8*-10,20)</f>
        <v>20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20</v>
      </c>
      <c r="P140" s="155">
        <f t="shared" si="449"/>
        <v>30</v>
      </c>
      <c r="Q140" s="155">
        <f t="shared" si="450"/>
        <v>20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20</v>
      </c>
      <c r="P141" s="155">
        <f t="shared" si="449"/>
        <v>30</v>
      </c>
      <c r="Q141" s="155">
        <f t="shared" si="450"/>
        <v>20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20</v>
      </c>
      <c r="P142" s="155">
        <f t="shared" si="449"/>
        <v>30</v>
      </c>
      <c r="Q142" s="155">
        <f t="shared" si="450"/>
        <v>20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20</v>
      </c>
      <c r="P143" s="16">
        <f t="shared" ref="P143:P170" si="468">IF(($V$8&lt;&gt;0),$V$8*10,-5)</f>
        <v>30</v>
      </c>
      <c r="Q143" s="16">
        <f t="shared" ref="Q143:Q152" si="469">IF(($W$8&lt;&gt;0),$W$8*-10,15)</f>
        <v>15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20</v>
      </c>
      <c r="P144" s="16">
        <f t="shared" si="468"/>
        <v>30</v>
      </c>
      <c r="Q144" s="16">
        <f t="shared" si="469"/>
        <v>15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20</v>
      </c>
      <c r="P145" s="16">
        <f t="shared" si="468"/>
        <v>30</v>
      </c>
      <c r="Q145" s="16">
        <f t="shared" si="469"/>
        <v>15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20</v>
      </c>
      <c r="P146" s="16">
        <f t="shared" si="468"/>
        <v>30</v>
      </c>
      <c r="Q146" s="16">
        <f t="shared" si="469"/>
        <v>15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20</v>
      </c>
      <c r="P147" s="16">
        <f t="shared" si="468"/>
        <v>30</v>
      </c>
      <c r="Q147" s="16">
        <f t="shared" si="469"/>
        <v>15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20</v>
      </c>
      <c r="P148" s="16">
        <f t="shared" si="468"/>
        <v>30</v>
      </c>
      <c r="Q148" s="16">
        <f t="shared" si="469"/>
        <v>15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20</v>
      </c>
      <c r="P149" s="16">
        <f t="shared" si="468"/>
        <v>30</v>
      </c>
      <c r="Q149" s="16">
        <f t="shared" si="469"/>
        <v>15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hidden="1" customHeight="1" x14ac:dyDescent="0.2">
      <c r="A150" s="11"/>
      <c r="B150" s="149">
        <f>COUNTA(Spieltag!K137:AA137)</f>
        <v>0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/>
      <c r="H150" s="15">
        <f t="shared" si="482"/>
        <v>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20</v>
      </c>
      <c r="P150" s="16">
        <f t="shared" si="468"/>
        <v>30</v>
      </c>
      <c r="Q150" s="16">
        <f t="shared" si="469"/>
        <v>15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0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20</v>
      </c>
      <c r="P151" s="16">
        <f t="shared" si="468"/>
        <v>30</v>
      </c>
      <c r="Q151" s="16">
        <f t="shared" si="469"/>
        <v>15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20</v>
      </c>
      <c r="P152" s="16">
        <f t="shared" si="468"/>
        <v>30</v>
      </c>
      <c r="Q152" s="16">
        <f t="shared" si="469"/>
        <v>15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20</v>
      </c>
      <c r="P153" s="16">
        <f t="shared" si="468"/>
        <v>30</v>
      </c>
      <c r="Q153" s="16">
        <f t="shared" ref="Q153:Q165" si="494">IF(($W$8&lt;&gt;0),$W$8*-10,10)</f>
        <v>10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hidden="1" customHeight="1" x14ac:dyDescent="0.2">
      <c r="A154" s="11"/>
      <c r="B154" s="149">
        <f>COUNTA(Spieltag!K141:AA141)</f>
        <v>0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/>
      <c r="H154" s="15">
        <f t="shared" ref="H154:H165" si="499">IF(G154="x",10,0)</f>
        <v>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20</v>
      </c>
      <c r="P154" s="16">
        <f t="shared" si="468"/>
        <v>30</v>
      </c>
      <c r="Q154" s="16">
        <f t="shared" si="494"/>
        <v>10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20</v>
      </c>
      <c r="P155" s="16">
        <f t="shared" si="468"/>
        <v>30</v>
      </c>
      <c r="Q155" s="16">
        <f t="shared" si="494"/>
        <v>10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20</v>
      </c>
      <c r="P156" s="16">
        <f t="shared" si="468"/>
        <v>30</v>
      </c>
      <c r="Q156" s="16">
        <f t="shared" si="494"/>
        <v>10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20</v>
      </c>
      <c r="P157" s="16">
        <f t="shared" si="468"/>
        <v>30</v>
      </c>
      <c r="Q157" s="16">
        <f t="shared" si="494"/>
        <v>10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20</v>
      </c>
      <c r="P158" s="16">
        <f t="shared" si="468"/>
        <v>30</v>
      </c>
      <c r="Q158" s="16">
        <f t="shared" si="494"/>
        <v>10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20</v>
      </c>
      <c r="P159" s="16">
        <f t="shared" si="468"/>
        <v>30</v>
      </c>
      <c r="Q159" s="16">
        <f t="shared" si="494"/>
        <v>10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20</v>
      </c>
      <c r="P160" s="16">
        <f t="shared" si="468"/>
        <v>30</v>
      </c>
      <c r="Q160" s="16">
        <f t="shared" si="494"/>
        <v>10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20</v>
      </c>
      <c r="P161" s="16">
        <f t="shared" si="468"/>
        <v>30</v>
      </c>
      <c r="Q161" s="16">
        <f t="shared" si="494"/>
        <v>10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20</v>
      </c>
      <c r="P162" s="16">
        <f t="shared" si="468"/>
        <v>30</v>
      </c>
      <c r="Q162" s="16">
        <f t="shared" si="494"/>
        <v>10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20</v>
      </c>
      <c r="P163" s="16">
        <f t="shared" si="468"/>
        <v>30</v>
      </c>
      <c r="Q163" s="16">
        <f t="shared" si="494"/>
        <v>10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20</v>
      </c>
      <c r="P164" s="16">
        <f t="shared" si="468"/>
        <v>30</v>
      </c>
      <c r="Q164" s="16">
        <f t="shared" si="494"/>
        <v>10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20</v>
      </c>
      <c r="P165" s="16">
        <f t="shared" si="468"/>
        <v>30</v>
      </c>
      <c r="Q165" s="16">
        <f t="shared" si="494"/>
        <v>10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20</v>
      </c>
      <c r="P166" s="16">
        <f t="shared" si="468"/>
        <v>30</v>
      </c>
      <c r="Q166" s="16">
        <f>IF(($W$8&lt;&gt;0),$W$8*-10,5)</f>
        <v>5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20</v>
      </c>
      <c r="P167" s="16">
        <f t="shared" si="468"/>
        <v>30</v>
      </c>
      <c r="Q167" s="16">
        <f t="shared" ref="Q167:Q170" si="527">IF(($W$8&lt;&gt;0),$W$8*-10,5)</f>
        <v>5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20</v>
      </c>
      <c r="P168" s="16">
        <f t="shared" si="468"/>
        <v>30</v>
      </c>
      <c r="Q168" s="16">
        <f t="shared" si="527"/>
        <v>5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20</v>
      </c>
      <c r="P169" s="16">
        <f t="shared" si="468"/>
        <v>30</v>
      </c>
      <c r="Q169" s="16">
        <f t="shared" si="527"/>
        <v>5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20</v>
      </c>
      <c r="P170" s="16">
        <f t="shared" si="468"/>
        <v>30</v>
      </c>
      <c r="Q170" s="16">
        <f t="shared" si="527"/>
        <v>5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21" t="s">
        <v>62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2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20</v>
      </c>
      <c r="Q172" s="16">
        <f>IF(($Q$6&lt;&gt;0),$Q$6*-10,20)</f>
        <v>-10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20</v>
      </c>
      <c r="Q173" s="16">
        <f t="shared" ref="Q173:Q174" si="553">IF(($Q$6&lt;&gt;0),$Q$6*-10,20)</f>
        <v>-10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20</v>
      </c>
      <c r="Q174" s="16">
        <f t="shared" si="553"/>
        <v>-10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20</v>
      </c>
      <c r="Q175" s="16">
        <f t="shared" ref="Q175:Q185" si="566">IF(($Q$6&lt;&gt;0),$Q$6*-10,15)</f>
        <v>-10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20</v>
      </c>
      <c r="Q176" s="16">
        <f t="shared" si="566"/>
        <v>-10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20</v>
      </c>
      <c r="Q177" s="16">
        <f t="shared" si="566"/>
        <v>-10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40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20</v>
      </c>
      <c r="Q178" s="16">
        <f t="shared" si="566"/>
        <v>-10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20</v>
      </c>
      <c r="Q179" s="16">
        <f t="shared" si="566"/>
        <v>-10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20</v>
      </c>
      <c r="Q180" s="16">
        <f t="shared" si="566"/>
        <v>-10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20</v>
      </c>
      <c r="Q181" s="16">
        <f t="shared" si="566"/>
        <v>-10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40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20</v>
      </c>
      <c r="Q182" s="16">
        <f t="shared" si="566"/>
        <v>-10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20</v>
      </c>
      <c r="Q183" s="16">
        <f t="shared" si="566"/>
        <v>-10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20</v>
      </c>
      <c r="Q184" s="16">
        <f t="shared" si="566"/>
        <v>-10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20</v>
      </c>
      <c r="Q185" s="16">
        <f t="shared" si="566"/>
        <v>-10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674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20</v>
      </c>
      <c r="Q186" s="16">
        <f t="shared" ref="Q186:Q193" si="592">IF(($Q$6&lt;&gt;0),$Q$6*-10,10)</f>
        <v>-10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40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20</v>
      </c>
      <c r="Q187" s="16">
        <f t="shared" si="592"/>
        <v>-10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20</v>
      </c>
      <c r="Q188" s="16">
        <f t="shared" si="592"/>
        <v>-10</v>
      </c>
      <c r="R188" s="14"/>
      <c r="S188" s="15">
        <f>R188*10</f>
        <v>0</v>
      </c>
      <c r="T188" s="14"/>
      <c r="U188" s="15">
        <f>T188*-15</f>
        <v>0</v>
      </c>
      <c r="V188" s="16">
        <f>IF(AND(R188=2),10,IF(R188=3,30,IF(R188=4,50,IF(R188=5,70,0))))</f>
        <v>0</v>
      </c>
      <c r="W188" s="17">
        <f>IF(G188="x",H188+J188+L188+N188+O188+P188+Q188+S188+U188+V188,0)</f>
        <v>40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20</v>
      </c>
      <c r="Q189" s="16">
        <f t="shared" si="592"/>
        <v>-10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20</v>
      </c>
      <c r="Q190" s="16">
        <f t="shared" si="592"/>
        <v>-10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20</v>
      </c>
      <c r="Q191" s="16">
        <f t="shared" si="592"/>
        <v>-10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20</v>
      </c>
      <c r="Q192" s="16">
        <f t="shared" si="592"/>
        <v>-10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20</v>
      </c>
      <c r="Q193" s="16">
        <f t="shared" si="592"/>
        <v>-10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20</v>
      </c>
      <c r="Q194" s="16">
        <f t="shared" ref="Q194:Q200" si="601">IF(($Q$6&lt;&gt;0),$Q$6*-10,5)</f>
        <v>-10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674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20</v>
      </c>
      <c r="Q195" s="16">
        <f t="shared" si="601"/>
        <v>-10</v>
      </c>
      <c r="R195" s="14">
        <v>1</v>
      </c>
      <c r="S195" s="15">
        <f t="shared" ref="S195" si="606">R195*10</f>
        <v>10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50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20</v>
      </c>
      <c r="Q196" s="16">
        <f t="shared" si="601"/>
        <v>-10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20</v>
      </c>
      <c r="Q197" s="16">
        <f t="shared" si="601"/>
        <v>-10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20</v>
      </c>
      <c r="Q198" s="16">
        <f t="shared" si="601"/>
        <v>-10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20</v>
      </c>
      <c r="Q199" s="16">
        <f t="shared" si="601"/>
        <v>-10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20</v>
      </c>
      <c r="Q200" s="16">
        <f t="shared" si="601"/>
        <v>-10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8</v>
      </c>
      <c r="C201" s="158"/>
      <c r="D201" s="221" t="s">
        <v>106</v>
      </c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2"/>
    </row>
    <row r="202" spans="1:23" ht="10.5" customHeight="1" x14ac:dyDescent="0.2">
      <c r="A202" s="11"/>
      <c r="B202" s="150">
        <f>COUNTA(Spieltag!K189:AA189)</f>
        <v>3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674</v>
      </c>
      <c r="H202" s="154">
        <f>IF(G202="x",10,0)</f>
        <v>10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10</v>
      </c>
      <c r="P202" s="155">
        <f>IF(($V$9&lt;&gt;0),$V$9*10,-5)</f>
        <v>-5</v>
      </c>
      <c r="Q202" s="155">
        <f>IF(($W$9&lt;&gt;0),$W$9*-10,20)</f>
        <v>20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35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10</v>
      </c>
      <c r="P203" s="155">
        <f t="shared" ref="P203:P207" si="631">IF(($V$9&lt;&gt;0),$V$9*10,-5)</f>
        <v>-5</v>
      </c>
      <c r="Q203" s="155">
        <f t="shared" ref="Q203:Q207" si="632">IF(($W$9&lt;&gt;0),$W$9*-10,20)</f>
        <v>20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10</v>
      </c>
      <c r="P204" s="155">
        <f t="shared" si="631"/>
        <v>-5</v>
      </c>
      <c r="Q204" s="155">
        <f t="shared" si="632"/>
        <v>20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10</v>
      </c>
      <c r="P205" s="155">
        <f t="shared" si="631"/>
        <v>-5</v>
      </c>
      <c r="Q205" s="155">
        <f t="shared" si="632"/>
        <v>20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10</v>
      </c>
      <c r="P206" s="155">
        <f t="shared" si="631"/>
        <v>-5</v>
      </c>
      <c r="Q206" s="155">
        <f t="shared" si="632"/>
        <v>20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10</v>
      </c>
      <c r="P207" s="155">
        <f t="shared" si="631"/>
        <v>-5</v>
      </c>
      <c r="Q207" s="155">
        <f t="shared" si="632"/>
        <v>20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10</v>
      </c>
      <c r="P208" s="155">
        <f t="shared" ref="P208:P218" si="654">IF(($V$9&lt;&gt;0),$V$9*10,-5)</f>
        <v>-5</v>
      </c>
      <c r="Q208" s="155">
        <f t="shared" ref="Q208:Q218" si="655">IF(($W$9&lt;&gt;0),$W$9*-10,15)</f>
        <v>15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customHeight="1" x14ac:dyDescent="0.2">
      <c r="A209" s="11"/>
      <c r="B209" s="150">
        <f>COUNTA(Spieltag!K196:AA196)</f>
        <v>2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 t="s">
        <v>674</v>
      </c>
      <c r="H209" s="154">
        <f t="shared" ref="H209:H218" si="656">IF(G209="x",10,0)</f>
        <v>10</v>
      </c>
      <c r="I209" s="153"/>
      <c r="J209" s="154">
        <f t="shared" ref="J209:J218" si="657">IF((I209="x"),-10,0)</f>
        <v>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10</v>
      </c>
      <c r="P209" s="155">
        <f t="shared" si="654"/>
        <v>-5</v>
      </c>
      <c r="Q209" s="155">
        <f t="shared" si="655"/>
        <v>15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30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10</v>
      </c>
      <c r="P210" s="155">
        <f t="shared" si="654"/>
        <v>-5</v>
      </c>
      <c r="Q210" s="155">
        <f t="shared" si="655"/>
        <v>15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10</v>
      </c>
      <c r="P211" s="155">
        <f t="shared" si="654"/>
        <v>-5</v>
      </c>
      <c r="Q211" s="155">
        <f t="shared" si="655"/>
        <v>15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10</v>
      </c>
      <c r="P212" s="155">
        <f t="shared" si="654"/>
        <v>-5</v>
      </c>
      <c r="Q212" s="155">
        <f t="shared" si="655"/>
        <v>15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10</v>
      </c>
      <c r="P213" s="155">
        <f t="shared" si="654"/>
        <v>-5</v>
      </c>
      <c r="Q213" s="155">
        <f t="shared" si="655"/>
        <v>15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10</v>
      </c>
      <c r="P214" s="155">
        <f t="shared" si="654"/>
        <v>-5</v>
      </c>
      <c r="Q214" s="155">
        <f t="shared" si="655"/>
        <v>15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10</v>
      </c>
      <c r="P215" s="155">
        <f t="shared" si="654"/>
        <v>-5</v>
      </c>
      <c r="Q215" s="155">
        <f t="shared" si="655"/>
        <v>15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10</v>
      </c>
      <c r="P216" s="155">
        <f t="shared" si="654"/>
        <v>-5</v>
      </c>
      <c r="Q216" s="155">
        <f t="shared" si="655"/>
        <v>15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10</v>
      </c>
      <c r="P217" s="155">
        <f t="shared" si="654"/>
        <v>-5</v>
      </c>
      <c r="Q217" s="155">
        <f t="shared" si="655"/>
        <v>15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10</v>
      </c>
      <c r="P218" s="155">
        <f t="shared" si="654"/>
        <v>-5</v>
      </c>
      <c r="Q218" s="155">
        <f t="shared" si="655"/>
        <v>15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10</v>
      </c>
      <c r="P219" s="155">
        <f t="shared" ref="P219:P230" si="673">IF(($V$9&lt;&gt;0),$V$9*10,-5)</f>
        <v>-5</v>
      </c>
      <c r="Q219" s="155">
        <f t="shared" ref="Q219:Q230" si="674">IF(($W$9&lt;&gt;0),$W$9*-10,10)</f>
        <v>10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10</v>
      </c>
      <c r="P220" s="155">
        <f t="shared" si="673"/>
        <v>-5</v>
      </c>
      <c r="Q220" s="155">
        <f t="shared" si="674"/>
        <v>10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10</v>
      </c>
      <c r="P221" s="155">
        <f t="shared" si="673"/>
        <v>-5</v>
      </c>
      <c r="Q221" s="155">
        <f t="shared" si="674"/>
        <v>10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10</v>
      </c>
      <c r="P222" s="155">
        <f t="shared" si="673"/>
        <v>-5</v>
      </c>
      <c r="Q222" s="155">
        <f t="shared" si="674"/>
        <v>10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10</v>
      </c>
      <c r="P223" s="155">
        <f t="shared" si="673"/>
        <v>-5</v>
      </c>
      <c r="Q223" s="155">
        <f t="shared" si="674"/>
        <v>10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10</v>
      </c>
      <c r="P224" s="155">
        <f t="shared" si="673"/>
        <v>-5</v>
      </c>
      <c r="Q224" s="155">
        <f t="shared" si="674"/>
        <v>10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10</v>
      </c>
      <c r="P225" s="155">
        <f t="shared" si="673"/>
        <v>-5</v>
      </c>
      <c r="Q225" s="155">
        <f t="shared" si="674"/>
        <v>10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1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674</v>
      </c>
      <c r="H226" s="154">
        <f t="shared" si="675"/>
        <v>10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10</v>
      </c>
      <c r="P226" s="155">
        <f t="shared" si="673"/>
        <v>-5</v>
      </c>
      <c r="Q226" s="155">
        <f t="shared" si="674"/>
        <v>10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25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10</v>
      </c>
      <c r="P227" s="155">
        <f t="shared" si="673"/>
        <v>-5</v>
      </c>
      <c r="Q227" s="155">
        <f t="shared" si="674"/>
        <v>10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10</v>
      </c>
      <c r="P228" s="155">
        <f t="shared" si="673"/>
        <v>-5</v>
      </c>
      <c r="Q228" s="155">
        <f t="shared" si="674"/>
        <v>10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10</v>
      </c>
      <c r="P229" s="155">
        <f t="shared" si="673"/>
        <v>-5</v>
      </c>
      <c r="Q229" s="155">
        <f t="shared" si="674"/>
        <v>10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10</v>
      </c>
      <c r="P230" s="155">
        <f t="shared" si="673"/>
        <v>-5</v>
      </c>
      <c r="Q230" s="155">
        <f t="shared" si="674"/>
        <v>10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customHeight="1" x14ac:dyDescent="0.2">
      <c r="A231" s="11"/>
      <c r="B231" s="150">
        <f>COUNTA(Spieltag!K218:AA218)</f>
        <v>2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 t="s">
        <v>674</v>
      </c>
      <c r="H231" s="154">
        <f t="shared" ref="H231:H232" si="715">IF(G231="x",10,0)</f>
        <v>10</v>
      </c>
      <c r="I231" s="153"/>
      <c r="J231" s="154">
        <f t="shared" ref="J231:J232" si="716">IF((I231="x"),-10,0)</f>
        <v>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10</v>
      </c>
      <c r="P231" s="155">
        <f t="shared" ref="P231:P237" si="720">IF(($V$9&lt;&gt;0),$V$9*10,-5)</f>
        <v>-5</v>
      </c>
      <c r="Q231" s="155">
        <f t="shared" ref="Q231:Q237" si="721">IF(($W$9&lt;&gt;0),$W$9*-10,5)</f>
        <v>5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20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10</v>
      </c>
      <c r="P232" s="155">
        <f t="shared" si="720"/>
        <v>-5</v>
      </c>
      <c r="Q232" s="155">
        <f t="shared" si="721"/>
        <v>5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10</v>
      </c>
      <c r="P233" s="155">
        <f t="shared" si="720"/>
        <v>-5</v>
      </c>
      <c r="Q233" s="155">
        <f t="shared" si="721"/>
        <v>5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10</v>
      </c>
      <c r="P234" s="155">
        <f t="shared" si="720"/>
        <v>-5</v>
      </c>
      <c r="Q234" s="155">
        <f t="shared" si="721"/>
        <v>5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hidden="1" customHeight="1" x14ac:dyDescent="0.2">
      <c r="A235" s="11"/>
      <c r="B235" s="150">
        <f>COUNTA(Spieltag!K222:AA222)</f>
        <v>0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/>
      <c r="H235" s="154">
        <f t="shared" ref="H235:H237" si="742">IF(G235="x",10,0)</f>
        <v>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10</v>
      </c>
      <c r="P235" s="155">
        <f t="shared" si="720"/>
        <v>-5</v>
      </c>
      <c r="Q235" s="155">
        <f t="shared" si="721"/>
        <v>5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10</v>
      </c>
      <c r="P236" s="155">
        <f t="shared" si="720"/>
        <v>-5</v>
      </c>
      <c r="Q236" s="155">
        <f t="shared" si="721"/>
        <v>5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10</v>
      </c>
      <c r="P237" s="155">
        <f t="shared" si="720"/>
        <v>-5</v>
      </c>
      <c r="Q237" s="155">
        <f t="shared" si="721"/>
        <v>5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21" t="s">
        <v>31</v>
      </c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2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20</v>
      </c>
      <c r="P239" s="16">
        <f t="shared" ref="P239:P259" si="759">IF(($P$11&lt;&gt;0),$P$11*10,-5)</f>
        <v>20</v>
      </c>
      <c r="Q239" s="16">
        <f>IF(($Q$11&lt;&gt;0),$Q$11*-10,20)</f>
        <v>20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20</v>
      </c>
      <c r="P240" s="16">
        <f t="shared" si="759"/>
        <v>20</v>
      </c>
      <c r="Q240" s="16">
        <f t="shared" ref="Q240:Q241" si="764">IF(($Q$11&lt;&gt;0),$Q$11*-10,20)</f>
        <v>20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20</v>
      </c>
      <c r="P241" s="16">
        <f t="shared" si="759"/>
        <v>20</v>
      </c>
      <c r="Q241" s="16">
        <f t="shared" si="764"/>
        <v>20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20</v>
      </c>
      <c r="P242" s="16">
        <f t="shared" si="759"/>
        <v>20</v>
      </c>
      <c r="Q242" s="16">
        <f t="shared" ref="Q242:Q248" si="773">IF(($Q$11&lt;&gt;0),$Q$11*-10,15)</f>
        <v>15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20</v>
      </c>
      <c r="P243" s="16">
        <f t="shared" si="759"/>
        <v>20</v>
      </c>
      <c r="Q243" s="16">
        <f t="shared" si="773"/>
        <v>15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20</v>
      </c>
      <c r="P244" s="16">
        <f t="shared" si="759"/>
        <v>20</v>
      </c>
      <c r="Q244" s="16">
        <f t="shared" si="773"/>
        <v>15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20</v>
      </c>
      <c r="P245" s="16">
        <f t="shared" si="759"/>
        <v>20</v>
      </c>
      <c r="Q245" s="16">
        <f t="shared" si="773"/>
        <v>15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20</v>
      </c>
      <c r="P246" s="16">
        <f t="shared" si="759"/>
        <v>20</v>
      </c>
      <c r="Q246" s="16">
        <f t="shared" si="773"/>
        <v>15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20</v>
      </c>
      <c r="P247" s="16">
        <f t="shared" si="759"/>
        <v>20</v>
      </c>
      <c r="Q247" s="16">
        <f t="shared" si="773"/>
        <v>15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20</v>
      </c>
      <c r="P248" s="16">
        <f t="shared" si="759"/>
        <v>20</v>
      </c>
      <c r="Q248" s="16">
        <f t="shared" si="773"/>
        <v>15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20</v>
      </c>
      <c r="P249" s="16">
        <f t="shared" si="759"/>
        <v>20</v>
      </c>
      <c r="Q249" s="16">
        <f t="shared" ref="Q249:Q259" si="798">IF(($Q$11&lt;&gt;0),$Q$11*-10,10)</f>
        <v>10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20</v>
      </c>
      <c r="P250" s="16">
        <f t="shared" si="759"/>
        <v>20</v>
      </c>
      <c r="Q250" s="16">
        <f t="shared" si="798"/>
        <v>10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20</v>
      </c>
      <c r="P251" s="16">
        <f t="shared" si="759"/>
        <v>20</v>
      </c>
      <c r="Q251" s="16">
        <f t="shared" si="798"/>
        <v>10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20</v>
      </c>
      <c r="P252" s="16">
        <f t="shared" si="759"/>
        <v>20</v>
      </c>
      <c r="Q252" s="16">
        <f t="shared" si="798"/>
        <v>10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20</v>
      </c>
      <c r="P253" s="16">
        <f t="shared" si="759"/>
        <v>20</v>
      </c>
      <c r="Q253" s="16">
        <f t="shared" si="798"/>
        <v>10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20</v>
      </c>
      <c r="P254" s="16">
        <f t="shared" si="759"/>
        <v>20</v>
      </c>
      <c r="Q254" s="16">
        <f t="shared" si="798"/>
        <v>10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20</v>
      </c>
      <c r="P255" s="16">
        <f t="shared" si="759"/>
        <v>20</v>
      </c>
      <c r="Q255" s="16">
        <f t="shared" si="798"/>
        <v>10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20</v>
      </c>
      <c r="P256" s="16">
        <f t="shared" si="759"/>
        <v>20</v>
      </c>
      <c r="Q256" s="16">
        <f t="shared" si="798"/>
        <v>10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20</v>
      </c>
      <c r="P257" s="16">
        <f t="shared" si="759"/>
        <v>20</v>
      </c>
      <c r="Q257" s="16">
        <f t="shared" si="798"/>
        <v>10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20</v>
      </c>
      <c r="P258" s="16">
        <f t="shared" si="759"/>
        <v>20</v>
      </c>
      <c r="Q258" s="16">
        <f t="shared" si="798"/>
        <v>10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20</v>
      </c>
      <c r="P259" s="16">
        <f t="shared" si="759"/>
        <v>20</v>
      </c>
      <c r="Q259" s="16">
        <f t="shared" si="798"/>
        <v>10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20</v>
      </c>
      <c r="P260" s="16">
        <f t="shared" ref="P260:P265" si="828">IF(($P$11&lt;&gt;0),$P$11*10,-5)</f>
        <v>20</v>
      </c>
      <c r="Q260" s="16">
        <f t="shared" ref="Q260:Q265" si="829">IF(($Q$11&lt;&gt;0),$Q$11*-10,5)</f>
        <v>5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20</v>
      </c>
      <c r="P261" s="16">
        <f t="shared" si="828"/>
        <v>20</v>
      </c>
      <c r="Q261" s="16">
        <f t="shared" si="829"/>
        <v>5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20</v>
      </c>
      <c r="P262" s="16">
        <f t="shared" si="828"/>
        <v>20</v>
      </c>
      <c r="Q262" s="16">
        <f t="shared" si="829"/>
        <v>5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20</v>
      </c>
      <c r="P263" s="16">
        <f t="shared" si="828"/>
        <v>20</v>
      </c>
      <c r="Q263" s="16">
        <f t="shared" si="829"/>
        <v>5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20</v>
      </c>
      <c r="P264" s="16">
        <f t="shared" si="828"/>
        <v>20</v>
      </c>
      <c r="Q264" s="16">
        <f t="shared" si="829"/>
        <v>5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20</v>
      </c>
      <c r="P265" s="16">
        <f t="shared" si="828"/>
        <v>20</v>
      </c>
      <c r="Q265" s="16">
        <f t="shared" si="829"/>
        <v>5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hidden="1" thickBot="1" x14ac:dyDescent="0.25">
      <c r="A266" s="142"/>
      <c r="B266" s="143">
        <f>SUM(B267:B296)</f>
        <v>0</v>
      </c>
      <c r="C266" s="158"/>
      <c r="D266" s="221" t="s">
        <v>120</v>
      </c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2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10</v>
      </c>
      <c r="P267" s="16">
        <f t="shared" ref="P267:P296" si="859">IF(($V$10&lt;&gt;0),$V$10*10,-5)</f>
        <v>-5</v>
      </c>
      <c r="Q267" s="16">
        <f t="shared" ref="Q267:Q269" si="860">IF(($W$10&lt;&gt;0),$W$10*-10,20)</f>
        <v>20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hidden="1" customHeight="1" x14ac:dyDescent="0.2">
      <c r="A268" s="11"/>
      <c r="B268" s="149">
        <f>COUNTA(Spieltag!K255:AA255)</f>
        <v>0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/>
      <c r="H268" s="15">
        <f t="shared" ref="H268:H270" si="865">IF(G268="x",10,0)</f>
        <v>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10</v>
      </c>
      <c r="P268" s="16">
        <f t="shared" si="859"/>
        <v>-5</v>
      </c>
      <c r="Q268" s="16">
        <f t="shared" si="860"/>
        <v>20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10</v>
      </c>
      <c r="P269" s="16">
        <f t="shared" si="859"/>
        <v>-5</v>
      </c>
      <c r="Q269" s="16">
        <f t="shared" si="860"/>
        <v>20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10</v>
      </c>
      <c r="P270" s="16">
        <f t="shared" si="859"/>
        <v>-5</v>
      </c>
      <c r="Q270" s="16">
        <f t="shared" ref="Q270:Q279" si="873">IF(($W$10&lt;&gt;0),$W$10*-10,15)</f>
        <v>15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10</v>
      </c>
      <c r="P271" s="16">
        <f t="shared" si="859"/>
        <v>-5</v>
      </c>
      <c r="Q271" s="16">
        <f t="shared" si="873"/>
        <v>15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10</v>
      </c>
      <c r="P272" s="16">
        <f t="shared" si="859"/>
        <v>-5</v>
      </c>
      <c r="Q272" s="16">
        <f t="shared" si="873"/>
        <v>15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10</v>
      </c>
      <c r="P273" s="16">
        <f t="shared" si="859"/>
        <v>-5</v>
      </c>
      <c r="Q273" s="16">
        <f t="shared" si="873"/>
        <v>15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10</v>
      </c>
      <c r="P274" s="16">
        <f t="shared" si="859"/>
        <v>-5</v>
      </c>
      <c r="Q274" s="16">
        <f t="shared" si="873"/>
        <v>15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10</v>
      </c>
      <c r="P275" s="16">
        <f t="shared" si="859"/>
        <v>-5</v>
      </c>
      <c r="Q275" s="16">
        <f t="shared" si="873"/>
        <v>15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10</v>
      </c>
      <c r="P276" s="16">
        <f t="shared" si="859"/>
        <v>-5</v>
      </c>
      <c r="Q276" s="16">
        <f t="shared" si="873"/>
        <v>15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10</v>
      </c>
      <c r="P277" s="16">
        <f t="shared" si="859"/>
        <v>-5</v>
      </c>
      <c r="Q277" s="16">
        <f t="shared" si="873"/>
        <v>15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10</v>
      </c>
      <c r="P278" s="16">
        <f t="shared" si="859"/>
        <v>-5</v>
      </c>
      <c r="Q278" s="16">
        <f t="shared" si="873"/>
        <v>15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10</v>
      </c>
      <c r="P279" s="16">
        <f t="shared" si="859"/>
        <v>-5</v>
      </c>
      <c r="Q279" s="16">
        <f t="shared" si="873"/>
        <v>15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10</v>
      </c>
      <c r="P280" s="16">
        <f t="shared" si="859"/>
        <v>-5</v>
      </c>
      <c r="Q280" s="16">
        <f t="shared" ref="Q280:Q288" si="903">IF(($W$10&lt;&gt;0),$W$10*-10,10)</f>
        <v>10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10</v>
      </c>
      <c r="P281" s="16">
        <f t="shared" si="859"/>
        <v>-5</v>
      </c>
      <c r="Q281" s="16">
        <f t="shared" si="903"/>
        <v>10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10</v>
      </c>
      <c r="P282" s="16">
        <f t="shared" si="859"/>
        <v>-5</v>
      </c>
      <c r="Q282" s="16">
        <f t="shared" si="903"/>
        <v>10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10</v>
      </c>
      <c r="P283" s="16">
        <f t="shared" si="859"/>
        <v>-5</v>
      </c>
      <c r="Q283" s="16">
        <f t="shared" si="903"/>
        <v>10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10</v>
      </c>
      <c r="P284" s="16">
        <f t="shared" si="859"/>
        <v>-5</v>
      </c>
      <c r="Q284" s="16">
        <f t="shared" si="903"/>
        <v>10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10</v>
      </c>
      <c r="P285" s="16">
        <f t="shared" si="859"/>
        <v>-5</v>
      </c>
      <c r="Q285" s="16">
        <f t="shared" si="903"/>
        <v>10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10</v>
      </c>
      <c r="P286" s="16">
        <f t="shared" si="859"/>
        <v>-5</v>
      </c>
      <c r="Q286" s="16">
        <f t="shared" si="903"/>
        <v>10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10</v>
      </c>
      <c r="P287" s="16">
        <f t="shared" si="859"/>
        <v>-5</v>
      </c>
      <c r="Q287" s="16">
        <f t="shared" si="903"/>
        <v>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10</v>
      </c>
      <c r="P288" s="16">
        <f t="shared" si="859"/>
        <v>-5</v>
      </c>
      <c r="Q288" s="16">
        <f t="shared" si="903"/>
        <v>10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10</v>
      </c>
      <c r="P289" s="16">
        <f t="shared" si="859"/>
        <v>-5</v>
      </c>
      <c r="Q289" s="16">
        <f>IF(($W$10&lt;&gt;0),$W$10*-10,5)</f>
        <v>5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10</v>
      </c>
      <c r="P290" s="16">
        <f t="shared" si="859"/>
        <v>-5</v>
      </c>
      <c r="Q290" s="16">
        <f t="shared" ref="Q290:Q296" si="928">IF(($W$10&lt;&gt;0),$W$10*-10,5)</f>
        <v>5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10</v>
      </c>
      <c r="P291" s="16">
        <f t="shared" si="859"/>
        <v>-5</v>
      </c>
      <c r="Q291" s="16">
        <f t="shared" si="928"/>
        <v>5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10</v>
      </c>
      <c r="P292" s="16">
        <f t="shared" si="859"/>
        <v>-5</v>
      </c>
      <c r="Q292" s="16">
        <f t="shared" si="928"/>
        <v>5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10</v>
      </c>
      <c r="P293" s="16">
        <f t="shared" si="859"/>
        <v>-5</v>
      </c>
      <c r="Q293" s="16">
        <f t="shared" si="928"/>
        <v>5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10</v>
      </c>
      <c r="P294" s="16">
        <f t="shared" si="859"/>
        <v>-5</v>
      </c>
      <c r="Q294" s="16">
        <f t="shared" si="928"/>
        <v>5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10</v>
      </c>
      <c r="P295" s="16">
        <f t="shared" si="859"/>
        <v>-5</v>
      </c>
      <c r="Q295" s="16">
        <f t="shared" si="928"/>
        <v>5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10</v>
      </c>
      <c r="P296" s="16">
        <f t="shared" si="859"/>
        <v>-5</v>
      </c>
      <c r="Q296" s="16">
        <f t="shared" si="928"/>
        <v>5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thickBot="1" x14ac:dyDescent="0.25">
      <c r="A297" s="142"/>
      <c r="B297" s="143">
        <f>SUM(B298:B327)</f>
        <v>2</v>
      </c>
      <c r="C297" s="158"/>
      <c r="D297" s="221" t="s">
        <v>73</v>
      </c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2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0</v>
      </c>
      <c r="P298" s="16">
        <f>IF(($V$11&lt;&gt;0),$V$11*10,-5)</f>
        <v>-5</v>
      </c>
      <c r="Q298" s="16">
        <f>IF(($W$11&lt;&gt;0),$W$11*-10,20)</f>
        <v>-30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0</v>
      </c>
      <c r="P299" s="16">
        <f t="shared" ref="P299:P302" si="962">IF(($V$11&lt;&gt;0),$V$11*10,-5)</f>
        <v>-5</v>
      </c>
      <c r="Q299" s="16">
        <f t="shared" ref="Q299:Q302" si="963">IF(($W$11&lt;&gt;0),$W$11*-10,20)</f>
        <v>-30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0</v>
      </c>
      <c r="P300" s="16">
        <f t="shared" si="962"/>
        <v>-5</v>
      </c>
      <c r="Q300" s="16">
        <f t="shared" si="963"/>
        <v>-30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0</v>
      </c>
      <c r="P301" s="16">
        <f t="shared" si="962"/>
        <v>-5</v>
      </c>
      <c r="Q301" s="16">
        <f t="shared" si="963"/>
        <v>-30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0</v>
      </c>
      <c r="P302" s="16">
        <f t="shared" si="962"/>
        <v>-5</v>
      </c>
      <c r="Q302" s="16">
        <f t="shared" si="963"/>
        <v>-30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0</v>
      </c>
      <c r="P303" s="16">
        <f t="shared" ref="P303:P313" si="981">IF(($V$11&lt;&gt;0),$V$11*10,-5)</f>
        <v>-5</v>
      </c>
      <c r="Q303" s="16">
        <f t="shared" ref="Q303:Q313" si="982">IF(($W$11&lt;&gt;0),$W$11*-15,15)</f>
        <v>-45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0</v>
      </c>
      <c r="P304" s="16">
        <f t="shared" si="981"/>
        <v>-5</v>
      </c>
      <c r="Q304" s="16">
        <f t="shared" si="982"/>
        <v>-45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0</v>
      </c>
      <c r="P305" s="16">
        <f t="shared" si="981"/>
        <v>-5</v>
      </c>
      <c r="Q305" s="16">
        <f t="shared" si="982"/>
        <v>-45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0</v>
      </c>
      <c r="P306" s="16">
        <f t="shared" si="981"/>
        <v>-5</v>
      </c>
      <c r="Q306" s="16">
        <f t="shared" si="982"/>
        <v>-45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customHeight="1" x14ac:dyDescent="0.2">
      <c r="A307" s="11"/>
      <c r="B307" s="149">
        <f>COUNTA(Spieltag!K294:AA294)</f>
        <v>1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 t="s">
        <v>674</v>
      </c>
      <c r="H307" s="15">
        <f t="shared" si="987"/>
        <v>10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0</v>
      </c>
      <c r="P307" s="16">
        <f t="shared" si="981"/>
        <v>-5</v>
      </c>
      <c r="Q307" s="16">
        <f t="shared" si="982"/>
        <v>-45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-40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0</v>
      </c>
      <c r="P308" s="16">
        <f t="shared" si="981"/>
        <v>-5</v>
      </c>
      <c r="Q308" s="16">
        <f t="shared" si="982"/>
        <v>-45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0</v>
      </c>
      <c r="P309" s="16">
        <f t="shared" si="981"/>
        <v>-5</v>
      </c>
      <c r="Q309" s="16">
        <f t="shared" si="982"/>
        <v>-45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0</v>
      </c>
      <c r="P310" s="16">
        <f t="shared" si="981"/>
        <v>-5</v>
      </c>
      <c r="Q310" s="16">
        <f t="shared" si="982"/>
        <v>-45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0</v>
      </c>
      <c r="P311" s="16">
        <f t="shared" si="981"/>
        <v>-5</v>
      </c>
      <c r="Q311" s="16">
        <f t="shared" si="982"/>
        <v>-45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0</v>
      </c>
      <c r="P312" s="16">
        <f t="shared" si="981"/>
        <v>-5</v>
      </c>
      <c r="Q312" s="16">
        <f t="shared" si="982"/>
        <v>-45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0</v>
      </c>
      <c r="P313" s="16">
        <f t="shared" si="981"/>
        <v>-5</v>
      </c>
      <c r="Q313" s="16">
        <f t="shared" si="982"/>
        <v>-45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0</v>
      </c>
      <c r="P314" s="16">
        <f t="shared" ref="P314:P327" si="1000">IF(($V$11&lt;&gt;0),$V$11*10,-5)</f>
        <v>-5</v>
      </c>
      <c r="Q314" s="16">
        <f t="shared" ref="Q314:Q321" si="1001">IF(($W$11&lt;&gt;0),$W$11*-10,10)</f>
        <v>-30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0</v>
      </c>
      <c r="P315" s="16">
        <f t="shared" si="1000"/>
        <v>-5</v>
      </c>
      <c r="Q315" s="16">
        <f t="shared" si="1001"/>
        <v>-30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0</v>
      </c>
      <c r="P316" s="16">
        <f t="shared" si="1000"/>
        <v>-5</v>
      </c>
      <c r="Q316" s="16">
        <f t="shared" si="1001"/>
        <v>-30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0</v>
      </c>
      <c r="P317" s="16">
        <f t="shared" si="1000"/>
        <v>-5</v>
      </c>
      <c r="Q317" s="16">
        <f t="shared" si="1001"/>
        <v>-30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0</v>
      </c>
      <c r="P318" s="16">
        <f t="shared" si="1000"/>
        <v>-5</v>
      </c>
      <c r="Q318" s="16">
        <f t="shared" si="1001"/>
        <v>-30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0</v>
      </c>
      <c r="P319" s="16">
        <f t="shared" si="1000"/>
        <v>-5</v>
      </c>
      <c r="Q319" s="16">
        <f t="shared" si="1001"/>
        <v>-30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0</v>
      </c>
      <c r="P320" s="16">
        <f t="shared" si="1000"/>
        <v>-5</v>
      </c>
      <c r="Q320" s="16">
        <f t="shared" si="1001"/>
        <v>-30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0</v>
      </c>
      <c r="P321" s="16">
        <f t="shared" si="1000"/>
        <v>-5</v>
      </c>
      <c r="Q321" s="16">
        <f t="shared" si="1001"/>
        <v>-30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0</v>
      </c>
      <c r="P322" s="16">
        <f t="shared" si="1000"/>
        <v>-5</v>
      </c>
      <c r="Q322" s="16">
        <f>IF(($W$11&lt;&gt;0),$W$11*-10,5)</f>
        <v>-30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customHeight="1" x14ac:dyDescent="0.2">
      <c r="A323" s="11"/>
      <c r="B323" s="149">
        <f>COUNTA(Spieltag!K310:AA310)</f>
        <v>1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 t="s">
        <v>674</v>
      </c>
      <c r="H323" s="15">
        <f>IF(G323="x",10,0)</f>
        <v>10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0</v>
      </c>
      <c r="P323" s="16">
        <f t="shared" si="1000"/>
        <v>-5</v>
      </c>
      <c r="Q323" s="16">
        <f t="shared" ref="Q323:Q327" si="1020">IF(($W$11&lt;&gt;0),$W$11*-10,5)</f>
        <v>-30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-25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0</v>
      </c>
      <c r="P324" s="16">
        <f t="shared" si="1000"/>
        <v>-5</v>
      </c>
      <c r="Q324" s="16">
        <f t="shared" si="1020"/>
        <v>-30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0</v>
      </c>
      <c r="P325" s="16">
        <f t="shared" si="1000"/>
        <v>-5</v>
      </c>
      <c r="Q325" s="16">
        <f t="shared" si="1020"/>
        <v>-30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0</v>
      </c>
      <c r="P326" s="16">
        <f t="shared" si="1000"/>
        <v>-5</v>
      </c>
      <c r="Q326" s="16">
        <f t="shared" si="1020"/>
        <v>-30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0</v>
      </c>
      <c r="P327" s="16">
        <f t="shared" si="1000"/>
        <v>-5</v>
      </c>
      <c r="Q327" s="16">
        <f t="shared" si="1020"/>
        <v>-30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hidden="1" thickBot="1" x14ac:dyDescent="0.25">
      <c r="A328" s="142"/>
      <c r="B328" s="143">
        <f>SUM(B329:B358)</f>
        <v>0</v>
      </c>
      <c r="C328" s="158"/>
      <c r="D328" s="221" t="s">
        <v>181</v>
      </c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2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10</v>
      </c>
      <c r="P329" s="155">
        <f t="shared" ref="P329:P341" si="1038">IF(($V$5&lt;&gt;0),$V$5*10,-5)</f>
        <v>10</v>
      </c>
      <c r="Q329" s="155">
        <f>IF(($W$5&lt;&gt;0),$W$5*-10,20)</f>
        <v>-10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10</v>
      </c>
      <c r="P330" s="155">
        <f t="shared" si="1038"/>
        <v>10</v>
      </c>
      <c r="Q330" s="155">
        <f t="shared" ref="Q330:Q332" si="1043">IF(($W$5&lt;&gt;0),$W$5*-10,20)</f>
        <v>-10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10</v>
      </c>
      <c r="P331" s="155">
        <f t="shared" si="1038"/>
        <v>10</v>
      </c>
      <c r="Q331" s="155">
        <f t="shared" si="1043"/>
        <v>-10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10</v>
      </c>
      <c r="P332" s="155">
        <f t="shared" si="1038"/>
        <v>10</v>
      </c>
      <c r="Q332" s="155">
        <f t="shared" si="1043"/>
        <v>-10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10</v>
      </c>
      <c r="P333" s="155">
        <f t="shared" si="1038"/>
        <v>10</v>
      </c>
      <c r="Q333" s="155">
        <f t="shared" ref="Q333:Q341" si="1056">IF(($W$5&lt;&gt;0),$W$5*-10,15)</f>
        <v>-10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10</v>
      </c>
      <c r="P334" s="155">
        <f t="shared" si="1038"/>
        <v>10</v>
      </c>
      <c r="Q334" s="155">
        <f t="shared" si="1056"/>
        <v>-10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10</v>
      </c>
      <c r="P335" s="155">
        <f t="shared" si="1038"/>
        <v>10</v>
      </c>
      <c r="Q335" s="155">
        <f t="shared" si="1056"/>
        <v>-10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10</v>
      </c>
      <c r="P336" s="155">
        <f t="shared" si="1038"/>
        <v>10</v>
      </c>
      <c r="Q336" s="155">
        <f t="shared" si="1056"/>
        <v>-10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10</v>
      </c>
      <c r="P337" s="155">
        <f t="shared" si="1038"/>
        <v>10</v>
      </c>
      <c r="Q337" s="155">
        <f t="shared" si="1056"/>
        <v>-10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10</v>
      </c>
      <c r="P338" s="155">
        <f t="shared" si="1038"/>
        <v>10</v>
      </c>
      <c r="Q338" s="155">
        <f t="shared" si="1056"/>
        <v>-10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10</v>
      </c>
      <c r="P339" s="155">
        <f t="shared" si="1038"/>
        <v>10</v>
      </c>
      <c r="Q339" s="155">
        <f t="shared" si="1056"/>
        <v>-10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hidden="1" customHeight="1" x14ac:dyDescent="0.2">
      <c r="A340" s="11"/>
      <c r="B340" s="150">
        <f>COUNTA(Spieltag!K327:AA327)</f>
        <v>0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/>
      <c r="H340" s="154">
        <f t="shared" ref="H340:H341" si="1065">IF(G340="x",10,0)</f>
        <v>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10</v>
      </c>
      <c r="P340" s="155">
        <f t="shared" si="1038"/>
        <v>10</v>
      </c>
      <c r="Q340" s="155">
        <f t="shared" si="1056"/>
        <v>-10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0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10</v>
      </c>
      <c r="P341" s="155">
        <f t="shared" si="1038"/>
        <v>10</v>
      </c>
      <c r="Q341" s="155">
        <f t="shared" si="1056"/>
        <v>-10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10</v>
      </c>
      <c r="P342" s="155">
        <f t="shared" ref="P342:P358" si="1074">IF(($V$5&lt;&gt;0),$V$5*10,-5)</f>
        <v>10</v>
      </c>
      <c r="Q342" s="155">
        <f t="shared" ref="Q342:Q350" si="1075">IF(($W$5&lt;&gt;0),$W$5*-10,10)</f>
        <v>-10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10</v>
      </c>
      <c r="P343" s="155">
        <f t="shared" si="1074"/>
        <v>10</v>
      </c>
      <c r="Q343" s="155">
        <f t="shared" si="1075"/>
        <v>-10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10</v>
      </c>
      <c r="P344" s="155">
        <f t="shared" si="1074"/>
        <v>10</v>
      </c>
      <c r="Q344" s="155">
        <f t="shared" si="1075"/>
        <v>-10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10</v>
      </c>
      <c r="P345" s="155">
        <f t="shared" si="1074"/>
        <v>10</v>
      </c>
      <c r="Q345" s="155">
        <f t="shared" si="1075"/>
        <v>-10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10</v>
      </c>
      <c r="P346" s="155">
        <f t="shared" si="1074"/>
        <v>10</v>
      </c>
      <c r="Q346" s="155">
        <f t="shared" si="1075"/>
        <v>-10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10</v>
      </c>
      <c r="P347" s="155">
        <f t="shared" si="1074"/>
        <v>10</v>
      </c>
      <c r="Q347" s="155">
        <f t="shared" si="1075"/>
        <v>-10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10</v>
      </c>
      <c r="P348" s="155">
        <f t="shared" si="1074"/>
        <v>10</v>
      </c>
      <c r="Q348" s="155">
        <f t="shared" si="1075"/>
        <v>-10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10</v>
      </c>
      <c r="P349" s="155">
        <f t="shared" si="1074"/>
        <v>10</v>
      </c>
      <c r="Q349" s="155">
        <f t="shared" si="1075"/>
        <v>-10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10</v>
      </c>
      <c r="P350" s="155">
        <f t="shared" si="1074"/>
        <v>10</v>
      </c>
      <c r="Q350" s="155">
        <f t="shared" si="1075"/>
        <v>-10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10</v>
      </c>
      <c r="P351" s="155">
        <f t="shared" si="1074"/>
        <v>10</v>
      </c>
      <c r="Q351" s="155">
        <f>IF(($W$5&lt;&gt;0),$W$5*-10,5)</f>
        <v>-10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10</v>
      </c>
      <c r="P352" s="155">
        <f t="shared" si="1074"/>
        <v>10</v>
      </c>
      <c r="Q352" s="155">
        <f t="shared" ref="Q352:Q358" si="1096">IF(($W$5&lt;&gt;0),$W$5*-10,5)</f>
        <v>-10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10</v>
      </c>
      <c r="P353" s="155">
        <f t="shared" si="1074"/>
        <v>10</v>
      </c>
      <c r="Q353" s="155">
        <f t="shared" si="1096"/>
        <v>-10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10</v>
      </c>
      <c r="P354" s="155">
        <f t="shared" si="1074"/>
        <v>10</v>
      </c>
      <c r="Q354" s="155">
        <f t="shared" si="1096"/>
        <v>-10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10</v>
      </c>
      <c r="P355" s="155">
        <f t="shared" si="1074"/>
        <v>10</v>
      </c>
      <c r="Q355" s="155">
        <f t="shared" si="1096"/>
        <v>-10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10</v>
      </c>
      <c r="P356" s="155">
        <f t="shared" si="1074"/>
        <v>10</v>
      </c>
      <c r="Q356" s="155">
        <f t="shared" si="1096"/>
        <v>-10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10</v>
      </c>
      <c r="P357" s="155">
        <f t="shared" si="1074"/>
        <v>10</v>
      </c>
      <c r="Q357" s="155">
        <f t="shared" si="1096"/>
        <v>-10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10</v>
      </c>
      <c r="P358" s="155">
        <f t="shared" si="1074"/>
        <v>10</v>
      </c>
      <c r="Q358" s="155">
        <f t="shared" si="1096"/>
        <v>-10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hidden="1" thickBot="1" x14ac:dyDescent="0.25">
      <c r="A359" s="142"/>
      <c r="B359" s="143">
        <f>SUM(B360:B385)</f>
        <v>0</v>
      </c>
      <c r="C359" s="158"/>
      <c r="D359" s="221" t="s">
        <v>119</v>
      </c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2"/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/>
      <c r="H360" s="154">
        <f t="shared" ref="H360" si="1109">IF(G360="x",10,0)</f>
        <v>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0</v>
      </c>
      <c r="P360" s="155">
        <f t="shared" ref="P360:P385" si="1114">IF(($V$3&lt;&gt;0),$V$3*10,-5)</f>
        <v>10</v>
      </c>
      <c r="Q360" s="155">
        <f>IF(($W$3&lt;&gt;0),$W$3*-10,20)</f>
        <v>-20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0</v>
      </c>
      <c r="P361" s="155">
        <f t="shared" si="1114"/>
        <v>10</v>
      </c>
      <c r="Q361" s="155">
        <f t="shared" ref="Q361:Q362" si="1122">IF(($W$3&lt;&gt;0),$W$3*-10,20)</f>
        <v>-20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0</v>
      </c>
      <c r="P362" s="155">
        <f t="shared" si="1114"/>
        <v>10</v>
      </c>
      <c r="Q362" s="155">
        <f t="shared" si="1122"/>
        <v>-20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0</v>
      </c>
      <c r="P363" s="155">
        <f t="shared" si="1114"/>
        <v>10</v>
      </c>
      <c r="Q363" s="155">
        <f t="shared" ref="Q363:Q369" si="1131">IF(($W$3&lt;&gt;0),$W$3*-10,15)</f>
        <v>-20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0</v>
      </c>
      <c r="P364" s="155">
        <f t="shared" si="1114"/>
        <v>10</v>
      </c>
      <c r="Q364" s="155">
        <f t="shared" si="1131"/>
        <v>-20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0</v>
      </c>
      <c r="P365" s="155">
        <f t="shared" si="1114"/>
        <v>10</v>
      </c>
      <c r="Q365" s="155">
        <f t="shared" si="1131"/>
        <v>-20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0</v>
      </c>
      <c r="P366" s="155">
        <f t="shared" si="1114"/>
        <v>10</v>
      </c>
      <c r="Q366" s="155">
        <f t="shared" si="1131"/>
        <v>-20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0</v>
      </c>
      <c r="P367" s="155">
        <f t="shared" si="1114"/>
        <v>10</v>
      </c>
      <c r="Q367" s="155">
        <f t="shared" si="1131"/>
        <v>-20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0</v>
      </c>
      <c r="P368" s="155">
        <f t="shared" si="1114"/>
        <v>10</v>
      </c>
      <c r="Q368" s="155">
        <f t="shared" si="1131"/>
        <v>-20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0</v>
      </c>
      <c r="P369" s="155">
        <f t="shared" si="1114"/>
        <v>10</v>
      </c>
      <c r="Q369" s="155">
        <f t="shared" si="1131"/>
        <v>-20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0</v>
      </c>
      <c r="P370" s="155">
        <f t="shared" si="1114"/>
        <v>10</v>
      </c>
      <c r="Q370" s="155">
        <f t="shared" ref="Q370:Q378" si="1152">IF(($W$3&lt;&gt;0),$W$3*-10,10)</f>
        <v>-20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0</v>
      </c>
      <c r="P371" s="155">
        <f t="shared" si="1114"/>
        <v>10</v>
      </c>
      <c r="Q371" s="155">
        <f t="shared" si="1152"/>
        <v>-20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0</v>
      </c>
      <c r="P372" s="155">
        <f t="shared" si="1114"/>
        <v>10</v>
      </c>
      <c r="Q372" s="155">
        <f t="shared" si="1152"/>
        <v>-20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0</v>
      </c>
      <c r="P373" s="155">
        <f t="shared" si="1114"/>
        <v>10</v>
      </c>
      <c r="Q373" s="155">
        <f t="shared" si="1152"/>
        <v>-20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0</v>
      </c>
      <c r="P374" s="155">
        <f t="shared" si="1114"/>
        <v>10</v>
      </c>
      <c r="Q374" s="155">
        <f t="shared" si="1152"/>
        <v>-20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0</v>
      </c>
      <c r="P375" s="155">
        <f t="shared" si="1114"/>
        <v>10</v>
      </c>
      <c r="Q375" s="155">
        <f t="shared" si="1152"/>
        <v>-20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0</v>
      </c>
      <c r="P376" s="155">
        <f t="shared" si="1114"/>
        <v>10</v>
      </c>
      <c r="Q376" s="155">
        <f t="shared" si="1152"/>
        <v>-20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0</v>
      </c>
      <c r="P377" s="155">
        <f t="shared" si="1114"/>
        <v>10</v>
      </c>
      <c r="Q377" s="155">
        <f t="shared" si="1152"/>
        <v>-20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0</v>
      </c>
      <c r="P378" s="155">
        <f t="shared" si="1114"/>
        <v>10</v>
      </c>
      <c r="Q378" s="155">
        <f t="shared" si="1152"/>
        <v>-20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0</v>
      </c>
      <c r="P379" s="155">
        <f t="shared" si="1114"/>
        <v>10</v>
      </c>
      <c r="Q379" s="155">
        <f t="shared" ref="Q379:Q385" si="1179">IF(($W$3&lt;&gt;0),$W$3*-10,5)</f>
        <v>-20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0</v>
      </c>
      <c r="P380" s="155">
        <f t="shared" si="1114"/>
        <v>10</v>
      </c>
      <c r="Q380" s="155">
        <f t="shared" si="1179"/>
        <v>-20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0</v>
      </c>
      <c r="P381" s="155">
        <f t="shared" si="1114"/>
        <v>10</v>
      </c>
      <c r="Q381" s="155">
        <f t="shared" si="1179"/>
        <v>-20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0</v>
      </c>
      <c r="P382" s="155">
        <f t="shared" si="1114"/>
        <v>10</v>
      </c>
      <c r="Q382" s="155">
        <f t="shared" si="1179"/>
        <v>-20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0</v>
      </c>
      <c r="P383" s="155">
        <f t="shared" si="1114"/>
        <v>10</v>
      </c>
      <c r="Q383" s="155">
        <f t="shared" si="1179"/>
        <v>-20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0</v>
      </c>
      <c r="P384" s="155">
        <f t="shared" si="1114"/>
        <v>10</v>
      </c>
      <c r="Q384" s="155">
        <f t="shared" si="1179"/>
        <v>-20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0</v>
      </c>
      <c r="P385" s="155">
        <f t="shared" si="1114"/>
        <v>10</v>
      </c>
      <c r="Q385" s="155">
        <f t="shared" si="1179"/>
        <v>-20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hidden="1" thickBot="1" x14ac:dyDescent="0.25">
      <c r="A386" s="142"/>
      <c r="B386" s="143">
        <f>SUM(B387:B414)</f>
        <v>0</v>
      </c>
      <c r="C386" s="158"/>
      <c r="D386" s="221" t="s">
        <v>321</v>
      </c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2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0</v>
      </c>
      <c r="P387" s="16">
        <f>IF(($P$4&lt;&gt;0),$P$4*10,-5)</f>
        <v>-5</v>
      </c>
      <c r="Q387" s="16">
        <f>IF(($Q$4&lt;&gt;0),$Q$4*-10,20)</f>
        <v>-20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0</v>
      </c>
      <c r="P388" s="16">
        <f t="shared" ref="P388:P390" si="1201">IF(($P$4&lt;&gt;0),$P$4*10,-5)</f>
        <v>-5</v>
      </c>
      <c r="Q388" s="16">
        <f t="shared" ref="Q388:Q390" si="1202">IF(($Q$4&lt;&gt;0),$Q$4*-10,20)</f>
        <v>-20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0</v>
      </c>
      <c r="P389" s="16">
        <f t="shared" si="1201"/>
        <v>-5</v>
      </c>
      <c r="Q389" s="16">
        <f t="shared" si="1202"/>
        <v>-20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0</v>
      </c>
      <c r="P390" s="16">
        <f t="shared" si="1201"/>
        <v>-5</v>
      </c>
      <c r="Q390" s="16">
        <f t="shared" si="1202"/>
        <v>-20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0</v>
      </c>
      <c r="P391" s="16">
        <f t="shared" ref="P391:P401" si="1216">IF(($P$4&lt;&gt;0),$P$4*10,-5)</f>
        <v>-5</v>
      </c>
      <c r="Q391" s="16">
        <f t="shared" ref="Q391:Q401" si="1217">IF(($Q$4&lt;&gt;0),$Q$4*-10,15)</f>
        <v>-20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0</v>
      </c>
      <c r="P392" s="16">
        <f t="shared" si="1216"/>
        <v>-5</v>
      </c>
      <c r="Q392" s="16">
        <f t="shared" si="1217"/>
        <v>-20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0</v>
      </c>
      <c r="P393" s="16">
        <f t="shared" si="1216"/>
        <v>-5</v>
      </c>
      <c r="Q393" s="16">
        <f t="shared" si="1217"/>
        <v>-20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0</v>
      </c>
      <c r="P394" s="16">
        <f t="shared" si="1216"/>
        <v>-5</v>
      </c>
      <c r="Q394" s="16">
        <f t="shared" si="1217"/>
        <v>-20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0</v>
      </c>
      <c r="P395" s="16">
        <f t="shared" si="1216"/>
        <v>-5</v>
      </c>
      <c r="Q395" s="16">
        <f t="shared" si="1217"/>
        <v>-20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0</v>
      </c>
      <c r="P396" s="16">
        <f t="shared" si="1216"/>
        <v>-5</v>
      </c>
      <c r="Q396" s="16">
        <f t="shared" si="1217"/>
        <v>-20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0</v>
      </c>
      <c r="P397" s="16">
        <f t="shared" si="1216"/>
        <v>-5</v>
      </c>
      <c r="Q397" s="16">
        <f t="shared" si="1217"/>
        <v>-20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0</v>
      </c>
      <c r="P398" s="16">
        <f t="shared" si="1216"/>
        <v>-5</v>
      </c>
      <c r="Q398" s="16">
        <f t="shared" si="1217"/>
        <v>-20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0</v>
      </c>
      <c r="P399" s="16">
        <f t="shared" si="1216"/>
        <v>-5</v>
      </c>
      <c r="Q399" s="16">
        <f t="shared" si="1217"/>
        <v>-20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0</v>
      </c>
      <c r="P400" s="16">
        <f t="shared" si="1216"/>
        <v>-5</v>
      </c>
      <c r="Q400" s="16">
        <f t="shared" si="1217"/>
        <v>-20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0</v>
      </c>
      <c r="P401" s="16">
        <f t="shared" si="1216"/>
        <v>-5</v>
      </c>
      <c r="Q401" s="16">
        <f t="shared" si="1217"/>
        <v>-20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0</v>
      </c>
      <c r="P402" s="16">
        <f t="shared" ref="P402:P414" si="1252">IF(($P$4&lt;&gt;0),$P$4*10,-5)</f>
        <v>-5</v>
      </c>
      <c r="Q402" s="16">
        <f t="shared" ref="Q402:Q409" si="1253">IF(($Q$4&lt;&gt;0),$Q$4*-10,10)</f>
        <v>-20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0</v>
      </c>
      <c r="P403" s="16">
        <f t="shared" si="1252"/>
        <v>-5</v>
      </c>
      <c r="Q403" s="16">
        <f t="shared" si="1253"/>
        <v>-20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0</v>
      </c>
      <c r="P404" s="16">
        <f t="shared" si="1252"/>
        <v>-5</v>
      </c>
      <c r="Q404" s="16">
        <f t="shared" si="1253"/>
        <v>-20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0</v>
      </c>
      <c r="P405" s="16">
        <f t="shared" si="1252"/>
        <v>-5</v>
      </c>
      <c r="Q405" s="16">
        <f t="shared" si="1253"/>
        <v>-20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0</v>
      </c>
      <c r="P406" s="16">
        <f t="shared" si="1252"/>
        <v>-5</v>
      </c>
      <c r="Q406" s="16">
        <f t="shared" si="1253"/>
        <v>-20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0</v>
      </c>
      <c r="P407" s="16">
        <f t="shared" si="1252"/>
        <v>-5</v>
      </c>
      <c r="Q407" s="16">
        <f t="shared" si="1253"/>
        <v>-20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0</v>
      </c>
      <c r="P408" s="16">
        <f t="shared" si="1252"/>
        <v>-5</v>
      </c>
      <c r="Q408" s="16">
        <f t="shared" si="1253"/>
        <v>-20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0</v>
      </c>
      <c r="P409" s="16">
        <f t="shared" si="1252"/>
        <v>-5</v>
      </c>
      <c r="Q409" s="16">
        <f t="shared" si="1253"/>
        <v>-20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0</v>
      </c>
      <c r="P410" s="16">
        <f t="shared" si="1252"/>
        <v>-5</v>
      </c>
      <c r="Q410" s="16">
        <f t="shared" ref="Q410:Q414" si="1274">IF(($Q$4&lt;&gt;0),$Q$4*-10,5)</f>
        <v>-20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0</v>
      </c>
      <c r="P411" s="16">
        <f t="shared" si="1252"/>
        <v>-5</v>
      </c>
      <c r="Q411" s="16">
        <f t="shared" si="1274"/>
        <v>-20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0</v>
      </c>
      <c r="P412" s="16">
        <f t="shared" si="1252"/>
        <v>-5</v>
      </c>
      <c r="Q412" s="16">
        <f t="shared" si="1274"/>
        <v>-20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0</v>
      </c>
      <c r="P413" s="16">
        <f t="shared" si="1252"/>
        <v>-5</v>
      </c>
      <c r="Q413" s="16">
        <f t="shared" si="1274"/>
        <v>-20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0</v>
      </c>
      <c r="P414" s="16">
        <f t="shared" si="1252"/>
        <v>-5</v>
      </c>
      <c r="Q414" s="16">
        <f t="shared" si="1274"/>
        <v>-20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thickBot="1" x14ac:dyDescent="0.25">
      <c r="A415" s="142"/>
      <c r="B415" s="143">
        <f>SUM(B416:B444)</f>
        <v>1</v>
      </c>
      <c r="C415" s="158"/>
      <c r="D415" s="221" t="s">
        <v>259</v>
      </c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2"/>
    </row>
    <row r="416" spans="1:23" ht="10.5" customHeight="1" x14ac:dyDescent="0.2">
      <c r="A416" s="11"/>
      <c r="B416" s="149">
        <f>COUNTA(Spieltag!K403:AA403)</f>
        <v>1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 t="s">
        <v>674</v>
      </c>
      <c r="H416" s="15">
        <f t="shared" ref="H416" si="1295">IF(G416="x",10,0)</f>
        <v>10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10</v>
      </c>
      <c r="P416" s="16">
        <f t="shared" ref="P416:P431" si="1300">IF(($P$9&lt;&gt;0),$P$9*10,-5)</f>
        <v>20</v>
      </c>
      <c r="Q416" s="16">
        <f>IF(($Q$9&lt;&gt;0),$Q$9*-10,20)</f>
        <v>-20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20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10</v>
      </c>
      <c r="P417" s="16">
        <f t="shared" si="1300"/>
        <v>20</v>
      </c>
      <c r="Q417" s="16">
        <f>IF(($Q$9&lt;&gt;0),$Q$9*-10,20)</f>
        <v>-20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10</v>
      </c>
      <c r="P418" s="16">
        <f t="shared" si="1300"/>
        <v>20</v>
      </c>
      <c r="Q418" s="16">
        <f>IF(($Q$9&lt;&gt;0),$Q$9*-10,20)</f>
        <v>-20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10</v>
      </c>
      <c r="P419" s="16">
        <f t="shared" si="1300"/>
        <v>20</v>
      </c>
      <c r="Q419" s="16">
        <f>IF(($Q$9&lt;&gt;0),$Q$9*-10,20)</f>
        <v>-20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10</v>
      </c>
      <c r="P420" s="16">
        <f t="shared" si="1300"/>
        <v>20</v>
      </c>
      <c r="Q420" s="16">
        <f t="shared" ref="Q420:Q431" si="1315">IF(($Q$9&lt;&gt;0),$Q$9*-10,15)</f>
        <v>-20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10</v>
      </c>
      <c r="P421" s="16">
        <f t="shared" si="1300"/>
        <v>20</v>
      </c>
      <c r="Q421" s="16">
        <f t="shared" si="1315"/>
        <v>-20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10</v>
      </c>
      <c r="P422" s="16">
        <f t="shared" si="1300"/>
        <v>20</v>
      </c>
      <c r="Q422" s="16">
        <f t="shared" si="1315"/>
        <v>-20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10</v>
      </c>
      <c r="P423" s="16">
        <f t="shared" si="1300"/>
        <v>20</v>
      </c>
      <c r="Q423" s="16">
        <f t="shared" si="1315"/>
        <v>-20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10</v>
      </c>
      <c r="P424" s="16">
        <f t="shared" si="1300"/>
        <v>20</v>
      </c>
      <c r="Q424" s="16">
        <f t="shared" si="1315"/>
        <v>-20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10</v>
      </c>
      <c r="P425" s="16">
        <f t="shared" si="1300"/>
        <v>20</v>
      </c>
      <c r="Q425" s="16">
        <f t="shared" si="1315"/>
        <v>-20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10</v>
      </c>
      <c r="P426" s="16">
        <f t="shared" si="1300"/>
        <v>20</v>
      </c>
      <c r="Q426" s="16">
        <f t="shared" si="1315"/>
        <v>-20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10</v>
      </c>
      <c r="P427" s="16">
        <f t="shared" si="1300"/>
        <v>20</v>
      </c>
      <c r="Q427" s="16">
        <f t="shared" si="1315"/>
        <v>-20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10</v>
      </c>
      <c r="P428" s="16">
        <f t="shared" si="1300"/>
        <v>20</v>
      </c>
      <c r="Q428" s="16">
        <f t="shared" si="1315"/>
        <v>-20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10</v>
      </c>
      <c r="P429" s="16">
        <f t="shared" si="1300"/>
        <v>20</v>
      </c>
      <c r="Q429" s="16">
        <f t="shared" si="1315"/>
        <v>-20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10</v>
      </c>
      <c r="P430" s="16">
        <f t="shared" si="1300"/>
        <v>20</v>
      </c>
      <c r="Q430" s="16">
        <f t="shared" si="1315"/>
        <v>-20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10</v>
      </c>
      <c r="P431" s="16">
        <f t="shared" si="1300"/>
        <v>20</v>
      </c>
      <c r="Q431" s="16">
        <f t="shared" si="1315"/>
        <v>-20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10</v>
      </c>
      <c r="P432" s="16">
        <f t="shared" ref="P432:P444" si="1349">IF(($P$9&lt;&gt;0),$P$9*10,-5)</f>
        <v>20</v>
      </c>
      <c r="Q432" s="16">
        <f t="shared" ref="Q432:Q439" si="1350">IF(($Q$9&lt;&gt;0),$Q$9*-10,10)</f>
        <v>-20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10</v>
      </c>
      <c r="P433" s="16">
        <f t="shared" si="1349"/>
        <v>20</v>
      </c>
      <c r="Q433" s="16">
        <f t="shared" si="1350"/>
        <v>-20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10</v>
      </c>
      <c r="P434" s="16">
        <f t="shared" si="1349"/>
        <v>20</v>
      </c>
      <c r="Q434" s="16">
        <f t="shared" si="1350"/>
        <v>-20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10</v>
      </c>
      <c r="P435" s="16">
        <f t="shared" si="1349"/>
        <v>20</v>
      </c>
      <c r="Q435" s="16">
        <f t="shared" si="1350"/>
        <v>-20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10</v>
      </c>
      <c r="P436" s="16">
        <f t="shared" si="1349"/>
        <v>20</v>
      </c>
      <c r="Q436" s="16">
        <f t="shared" si="1350"/>
        <v>-20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10</v>
      </c>
      <c r="P437" s="16">
        <f t="shared" si="1349"/>
        <v>20</v>
      </c>
      <c r="Q437" s="16">
        <f t="shared" si="1350"/>
        <v>-20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10</v>
      </c>
      <c r="P438" s="16">
        <f t="shared" si="1349"/>
        <v>20</v>
      </c>
      <c r="Q438" s="16">
        <f t="shared" si="1350"/>
        <v>-20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10</v>
      </c>
      <c r="P439" s="16">
        <f t="shared" si="1349"/>
        <v>20</v>
      </c>
      <c r="Q439" s="16">
        <f t="shared" si="1350"/>
        <v>-20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10</v>
      </c>
      <c r="P440" s="16">
        <f t="shared" si="1349"/>
        <v>20</v>
      </c>
      <c r="Q440" s="16">
        <f>IF(($Q$9&lt;&gt;0),$Q$9*-10,5)</f>
        <v>-20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10</v>
      </c>
      <c r="P441" s="16">
        <f t="shared" si="1349"/>
        <v>20</v>
      </c>
      <c r="Q441" s="16">
        <f t="shared" ref="Q441:Q444" si="1375">IF(($Q$9&lt;&gt;0),$Q$9*-10,5)</f>
        <v>-20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10</v>
      </c>
      <c r="P442" s="16">
        <f t="shared" si="1349"/>
        <v>20</v>
      </c>
      <c r="Q442" s="16">
        <f t="shared" si="1375"/>
        <v>-20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10</v>
      </c>
      <c r="P443" s="16">
        <f t="shared" si="1349"/>
        <v>20</v>
      </c>
      <c r="Q443" s="16">
        <f t="shared" si="1375"/>
        <v>-20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10</v>
      </c>
      <c r="P444" s="16">
        <f t="shared" si="1349"/>
        <v>20</v>
      </c>
      <c r="Q444" s="16">
        <f t="shared" si="1375"/>
        <v>-20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6</v>
      </c>
      <c r="C445" s="158"/>
      <c r="D445" s="221" t="s">
        <v>96</v>
      </c>
      <c r="E445" s="221"/>
      <c r="F445" s="221"/>
      <c r="G445" s="221"/>
      <c r="H445" s="221"/>
      <c r="I445" s="221"/>
      <c r="J445" s="221"/>
      <c r="K445" s="221"/>
      <c r="L445" s="221"/>
      <c r="M445" s="221"/>
      <c r="N445" s="221"/>
      <c r="O445" s="221"/>
      <c r="P445" s="221"/>
      <c r="Q445" s="221"/>
      <c r="R445" s="221"/>
      <c r="S445" s="221"/>
      <c r="T445" s="221"/>
      <c r="U445" s="221"/>
      <c r="V445" s="221"/>
      <c r="W445" s="222"/>
    </row>
    <row r="446" spans="1:23" ht="10.5" customHeight="1" x14ac:dyDescent="0.2">
      <c r="A446" s="11"/>
      <c r="B446" s="149">
        <f>COUNTA(Spieltag!K433:AA433)</f>
        <v>4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674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10</v>
      </c>
      <c r="P446" s="16">
        <f t="shared" ref="P446:P469" si="1393">IF(($V$7&lt;&gt;0),$V$7*10,-5)</f>
        <v>10</v>
      </c>
      <c r="Q446" s="16">
        <f>IF(($W$7&lt;&gt;0),$W$7*-10,20)</f>
        <v>-10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20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10</v>
      </c>
      <c r="P447" s="16">
        <f t="shared" si="1393"/>
        <v>10</v>
      </c>
      <c r="Q447" s="16">
        <f t="shared" ref="Q447:Q448" si="1401">IF(($W$7&lt;&gt;0),$W$7*-10,20)</f>
        <v>-10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10</v>
      </c>
      <c r="P448" s="16">
        <f t="shared" si="1393"/>
        <v>10</v>
      </c>
      <c r="Q448" s="16">
        <f t="shared" si="1401"/>
        <v>-10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10</v>
      </c>
      <c r="P449" s="16">
        <f t="shared" si="1393"/>
        <v>10</v>
      </c>
      <c r="Q449" s="16">
        <f t="shared" ref="Q449:Q458" si="1406">IF(($W$7&lt;&gt;0),$W$7*-10,15)</f>
        <v>-10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10</v>
      </c>
      <c r="P450" s="16">
        <f t="shared" si="1393"/>
        <v>10</v>
      </c>
      <c r="Q450" s="16">
        <f t="shared" si="1406"/>
        <v>-10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10</v>
      </c>
      <c r="P451" s="16">
        <f t="shared" si="1393"/>
        <v>10</v>
      </c>
      <c r="Q451" s="16">
        <f t="shared" si="1406"/>
        <v>-10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10</v>
      </c>
      <c r="P452" s="16">
        <f t="shared" si="1393"/>
        <v>10</v>
      </c>
      <c r="Q452" s="16">
        <f t="shared" si="1406"/>
        <v>-10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10</v>
      </c>
      <c r="P453" s="16">
        <f t="shared" si="1393"/>
        <v>10</v>
      </c>
      <c r="Q453" s="16">
        <f t="shared" si="1406"/>
        <v>-10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hidden="1" customHeight="1" x14ac:dyDescent="0.2">
      <c r="A454" s="11"/>
      <c r="B454" s="149">
        <f>COUNTA(Spieltag!K441:AA441)</f>
        <v>0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/>
      <c r="H454" s="15">
        <f t="shared" si="1407"/>
        <v>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10</v>
      </c>
      <c r="P454" s="16">
        <f t="shared" si="1393"/>
        <v>10</v>
      </c>
      <c r="Q454" s="16">
        <f t="shared" si="1406"/>
        <v>-10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0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10</v>
      </c>
      <c r="P455" s="16">
        <f t="shared" si="1393"/>
        <v>10</v>
      </c>
      <c r="Q455" s="16">
        <f t="shared" si="1406"/>
        <v>-10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10</v>
      </c>
      <c r="P456" s="16">
        <f t="shared" si="1393"/>
        <v>10</v>
      </c>
      <c r="Q456" s="16">
        <f t="shared" si="1406"/>
        <v>-10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10</v>
      </c>
      <c r="P457" s="16">
        <f t="shared" si="1393"/>
        <v>10</v>
      </c>
      <c r="Q457" s="16">
        <f t="shared" si="1406"/>
        <v>-10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customHeight="1" x14ac:dyDescent="0.2">
      <c r="A458" s="11"/>
      <c r="B458" s="149">
        <f>COUNTA(Spieltag!K445:AA445)</f>
        <v>1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 t="s">
        <v>674</v>
      </c>
      <c r="H458" s="15">
        <f t="shared" si="1407"/>
        <v>10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10</v>
      </c>
      <c r="P458" s="16">
        <f t="shared" si="1393"/>
        <v>10</v>
      </c>
      <c r="Q458" s="16">
        <f t="shared" si="1406"/>
        <v>-10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20</v>
      </c>
    </row>
    <row r="459" spans="1:23" ht="10.5" customHeight="1" x14ac:dyDescent="0.2">
      <c r="A459" s="11"/>
      <c r="B459" s="149">
        <f>COUNTA(Spieltag!K446:AA446)</f>
        <v>1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 t="s">
        <v>674</v>
      </c>
      <c r="H459" s="15">
        <f>IF(G459="x",10,0)</f>
        <v>10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10</v>
      </c>
      <c r="P459" s="16">
        <f t="shared" si="1393"/>
        <v>10</v>
      </c>
      <c r="Q459" s="16">
        <f t="shared" ref="Q459:Q469" si="1415">IF(($W$7&lt;&gt;0),$W$7*-10,10)</f>
        <v>-10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20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10</v>
      </c>
      <c r="P460" s="16">
        <f t="shared" si="1393"/>
        <v>10</v>
      </c>
      <c r="Q460" s="16">
        <f t="shared" si="1415"/>
        <v>-10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10</v>
      </c>
      <c r="P461" s="16">
        <f t="shared" si="1393"/>
        <v>10</v>
      </c>
      <c r="Q461" s="16">
        <f t="shared" si="1415"/>
        <v>-10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10</v>
      </c>
      <c r="P462" s="16">
        <f t="shared" si="1393"/>
        <v>10</v>
      </c>
      <c r="Q462" s="16">
        <f t="shared" si="1415"/>
        <v>-10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10</v>
      </c>
      <c r="P463" s="16">
        <f t="shared" si="1393"/>
        <v>10</v>
      </c>
      <c r="Q463" s="16">
        <f t="shared" si="1415"/>
        <v>-10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10</v>
      </c>
      <c r="P464" s="16">
        <f t="shared" si="1393"/>
        <v>10</v>
      </c>
      <c r="Q464" s="16">
        <f t="shared" si="1415"/>
        <v>-10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10</v>
      </c>
      <c r="P465" s="16">
        <f t="shared" si="1393"/>
        <v>10</v>
      </c>
      <c r="Q465" s="16">
        <f t="shared" si="1415"/>
        <v>-10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10</v>
      </c>
      <c r="P466" s="16">
        <f t="shared" si="1393"/>
        <v>10</v>
      </c>
      <c r="Q466" s="16">
        <f t="shared" si="1415"/>
        <v>-10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10</v>
      </c>
      <c r="P467" s="16">
        <f t="shared" si="1393"/>
        <v>10</v>
      </c>
      <c r="Q467" s="16">
        <f t="shared" si="1415"/>
        <v>-10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10</v>
      </c>
      <c r="P468" s="16">
        <f t="shared" si="1393"/>
        <v>10</v>
      </c>
      <c r="Q468" s="16">
        <f t="shared" si="1415"/>
        <v>-10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10</v>
      </c>
      <c r="P469" s="16">
        <f t="shared" si="1393"/>
        <v>10</v>
      </c>
      <c r="Q469" s="16">
        <f t="shared" si="1415"/>
        <v>-10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10</v>
      </c>
      <c r="P470" s="16">
        <f t="shared" ref="P470:P473" si="1441">IF(($V$7&lt;&gt;0),$V$7*10,-5)</f>
        <v>10</v>
      </c>
      <c r="Q470" s="16">
        <f t="shared" ref="Q470:Q473" si="1442">IF(($W$7&lt;&gt;0),$W$7*-10,5)</f>
        <v>-10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COUNTA(Spieltag!K458:AA458)</f>
        <v>0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/>
      <c r="H471" s="15">
        <f t="shared" ref="H471:H473" si="1443">IF(G471="x",10,0)</f>
        <v>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10</v>
      </c>
      <c r="P471" s="16">
        <f t="shared" si="1441"/>
        <v>10</v>
      </c>
      <c r="Q471" s="16">
        <f t="shared" si="1442"/>
        <v>-10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10</v>
      </c>
      <c r="P472" s="16">
        <f t="shared" si="1441"/>
        <v>10</v>
      </c>
      <c r="Q472" s="16">
        <f t="shared" si="1442"/>
        <v>-10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10</v>
      </c>
      <c r="P473" s="16">
        <f t="shared" si="1441"/>
        <v>10</v>
      </c>
      <c r="Q473" s="16">
        <f t="shared" si="1442"/>
        <v>-10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18</v>
      </c>
      <c r="C474" s="158"/>
      <c r="D474" s="221" t="s">
        <v>225</v>
      </c>
      <c r="E474" s="221"/>
      <c r="F474" s="221"/>
      <c r="G474" s="221"/>
      <c r="H474" s="221"/>
      <c r="I474" s="221"/>
      <c r="J474" s="221"/>
      <c r="K474" s="221"/>
      <c r="L474" s="221"/>
      <c r="M474" s="221"/>
      <c r="N474" s="221"/>
      <c r="O474" s="221"/>
      <c r="P474" s="221"/>
      <c r="Q474" s="221"/>
      <c r="R474" s="221"/>
      <c r="S474" s="221"/>
      <c r="T474" s="221"/>
      <c r="U474" s="221"/>
      <c r="V474" s="221"/>
      <c r="W474" s="222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10</v>
      </c>
      <c r="P475" s="155">
        <f t="shared" ref="P475:P478" si="1456">IF(($P$10&lt;&gt;0),$P$10*10,-5)</f>
        <v>30</v>
      </c>
      <c r="Q475" s="155">
        <f t="shared" ref="Q475:Q478" si="1457">IF(($Q$10&lt;&gt;0),$Q$10*-10,20)</f>
        <v>-30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customHeight="1" x14ac:dyDescent="0.2">
      <c r="A476" s="11"/>
      <c r="B476" s="150">
        <f>COUNTA(Spieltag!K463:AA463)</f>
        <v>1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 t="s">
        <v>674</v>
      </c>
      <c r="H476" s="154">
        <f t="shared" si="1451"/>
        <v>10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10</v>
      </c>
      <c r="P476" s="155">
        <f t="shared" si="1456"/>
        <v>30</v>
      </c>
      <c r="Q476" s="155">
        <f t="shared" si="1457"/>
        <v>-30</v>
      </c>
      <c r="R476" s="153"/>
      <c r="S476" s="154">
        <f t="shared" si="1458"/>
        <v>0</v>
      </c>
      <c r="T476" s="153">
        <v>1</v>
      </c>
      <c r="U476" s="154">
        <f t="shared" si="1459"/>
        <v>-15</v>
      </c>
      <c r="V476" s="155">
        <f t="shared" si="1460"/>
        <v>0</v>
      </c>
      <c r="W476" s="156">
        <f t="shared" si="1461"/>
        <v>5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10</v>
      </c>
      <c r="P477" s="155">
        <f t="shared" si="1456"/>
        <v>30</v>
      </c>
      <c r="Q477" s="155">
        <f t="shared" si="1457"/>
        <v>-30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10</v>
      </c>
      <c r="P478" s="155">
        <f t="shared" si="1456"/>
        <v>30</v>
      </c>
      <c r="Q478" s="155">
        <f t="shared" si="1457"/>
        <v>-30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3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674</v>
      </c>
      <c r="H479" s="15">
        <f t="shared" ref="H479" si="1470">IF(G479="x",10,0)</f>
        <v>10</v>
      </c>
      <c r="I479" s="14" t="s">
        <v>674</v>
      </c>
      <c r="J479" s="15">
        <f t="shared" ref="J479" si="1471">IF((I479="x"),-10,0)</f>
        <v>-10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10</v>
      </c>
      <c r="P479" s="16">
        <f t="shared" ref="P479:P487" si="1475">IF(($P$10&lt;&gt;0),$P$10*10,-5)</f>
        <v>30</v>
      </c>
      <c r="Q479" s="16">
        <f t="shared" ref="Q479:Q487" si="1476">IF(($Q$10&lt;&gt;0),$Q$10*-10,15)</f>
        <v>-30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10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10</v>
      </c>
      <c r="P480" s="16">
        <f t="shared" si="1475"/>
        <v>30</v>
      </c>
      <c r="Q480" s="16">
        <f t="shared" si="1476"/>
        <v>-30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2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10</v>
      </c>
      <c r="P481" s="16">
        <f t="shared" si="1475"/>
        <v>30</v>
      </c>
      <c r="Q481" s="16">
        <f t="shared" si="1476"/>
        <v>-30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20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10</v>
      </c>
      <c r="P482" s="16">
        <f t="shared" si="1475"/>
        <v>30</v>
      </c>
      <c r="Q482" s="16">
        <f t="shared" si="1476"/>
        <v>-30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10</v>
      </c>
      <c r="P483" s="16">
        <f t="shared" si="1475"/>
        <v>30</v>
      </c>
      <c r="Q483" s="16">
        <f t="shared" si="1476"/>
        <v>-30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10</v>
      </c>
      <c r="P484" s="16">
        <f t="shared" si="1475"/>
        <v>30</v>
      </c>
      <c r="Q484" s="16">
        <f t="shared" si="1476"/>
        <v>-30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10</v>
      </c>
      <c r="P485" s="16">
        <f t="shared" si="1475"/>
        <v>30</v>
      </c>
      <c r="Q485" s="16">
        <f t="shared" si="1476"/>
        <v>-30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10</v>
      </c>
      <c r="P486" s="16">
        <f t="shared" si="1475"/>
        <v>30</v>
      </c>
      <c r="Q486" s="16">
        <f t="shared" si="1476"/>
        <v>-30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10</v>
      </c>
      <c r="P487" s="16">
        <f t="shared" si="1475"/>
        <v>30</v>
      </c>
      <c r="Q487" s="16">
        <f t="shared" si="1476"/>
        <v>-30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10</v>
      </c>
      <c r="P488" s="16">
        <f t="shared" ref="P488:P501" si="1502">IF(($P$10&lt;&gt;0),$P$10*10,-5)</f>
        <v>30</v>
      </c>
      <c r="Q488" s="16">
        <f t="shared" ref="Q488:Q501" si="1503">IF(($Q$10&lt;&gt;0),$Q$10*-10,10)</f>
        <v>-30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10</v>
      </c>
      <c r="P489" s="16">
        <f t="shared" si="1502"/>
        <v>30</v>
      </c>
      <c r="Q489" s="16">
        <f t="shared" si="1503"/>
        <v>-30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10</v>
      </c>
      <c r="P490" s="16">
        <f t="shared" si="1502"/>
        <v>30</v>
      </c>
      <c r="Q490" s="16">
        <f t="shared" si="1503"/>
        <v>-30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10</v>
      </c>
      <c r="P491" s="16">
        <f t="shared" si="1502"/>
        <v>30</v>
      </c>
      <c r="Q491" s="16">
        <f t="shared" si="1503"/>
        <v>-30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10</v>
      </c>
      <c r="P492" s="16">
        <f t="shared" si="1502"/>
        <v>30</v>
      </c>
      <c r="Q492" s="16">
        <f t="shared" si="1503"/>
        <v>-30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10</v>
      </c>
      <c r="P493" s="16">
        <f t="shared" si="1502"/>
        <v>30</v>
      </c>
      <c r="Q493" s="16">
        <f t="shared" si="1503"/>
        <v>-30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10</v>
      </c>
      <c r="P494" s="16">
        <f t="shared" si="1502"/>
        <v>30</v>
      </c>
      <c r="Q494" s="16">
        <f t="shared" si="1503"/>
        <v>-30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5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10</v>
      </c>
      <c r="P495" s="16">
        <f t="shared" si="1502"/>
        <v>30</v>
      </c>
      <c r="Q495" s="16">
        <f t="shared" si="1503"/>
        <v>-30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20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10</v>
      </c>
      <c r="P496" s="16">
        <f t="shared" si="1502"/>
        <v>30</v>
      </c>
      <c r="Q496" s="16">
        <f t="shared" si="1503"/>
        <v>-30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10</v>
      </c>
      <c r="P497" s="16">
        <f t="shared" si="1502"/>
        <v>30</v>
      </c>
      <c r="Q497" s="16">
        <f t="shared" si="1503"/>
        <v>-30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10</v>
      </c>
      <c r="P498" s="16">
        <f t="shared" si="1502"/>
        <v>30</v>
      </c>
      <c r="Q498" s="16">
        <f t="shared" si="1503"/>
        <v>-30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10</v>
      </c>
      <c r="P499" s="16">
        <f t="shared" si="1502"/>
        <v>30</v>
      </c>
      <c r="Q499" s="16">
        <f t="shared" si="1503"/>
        <v>-30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10</v>
      </c>
      <c r="P500" s="16">
        <f t="shared" si="1502"/>
        <v>30</v>
      </c>
      <c r="Q500" s="16">
        <f t="shared" si="1503"/>
        <v>-30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10</v>
      </c>
      <c r="P501" s="16">
        <f t="shared" si="1502"/>
        <v>30</v>
      </c>
      <c r="Q501" s="16">
        <f t="shared" si="1503"/>
        <v>-30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7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10</v>
      </c>
      <c r="P502" s="16">
        <f t="shared" ref="P502:P506" si="1526">IF(($P$10&lt;&gt;0),$P$10*10,-5)</f>
        <v>30</v>
      </c>
      <c r="Q502" s="16">
        <f t="shared" ref="Q502:Q506" si="1527">IF(($Q$10&lt;&gt;0),$Q$10*-10,5)</f>
        <v>-30</v>
      </c>
      <c r="R502" s="14">
        <v>1</v>
      </c>
      <c r="S502" s="15">
        <f>R502*10</f>
        <v>10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30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10</v>
      </c>
      <c r="P503" s="16">
        <f t="shared" si="1526"/>
        <v>30</v>
      </c>
      <c r="Q503" s="16">
        <f t="shared" si="1527"/>
        <v>-30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10</v>
      </c>
      <c r="P504" s="16">
        <f t="shared" si="1526"/>
        <v>30</v>
      </c>
      <c r="Q504" s="16">
        <f t="shared" si="1527"/>
        <v>-30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10</v>
      </c>
      <c r="P505" s="16">
        <f t="shared" si="1526"/>
        <v>30</v>
      </c>
      <c r="Q505" s="16">
        <f t="shared" si="1527"/>
        <v>-30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10</v>
      </c>
      <c r="P506" s="16">
        <f t="shared" si="1526"/>
        <v>30</v>
      </c>
      <c r="Q506" s="16">
        <f t="shared" si="1527"/>
        <v>-30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21" t="s">
        <v>404</v>
      </c>
      <c r="E507" s="221"/>
      <c r="F507" s="221"/>
      <c r="G507" s="221"/>
      <c r="H507" s="221"/>
      <c r="I507" s="221"/>
      <c r="J507" s="221"/>
      <c r="K507" s="221"/>
      <c r="L507" s="221"/>
      <c r="M507" s="221"/>
      <c r="N507" s="221"/>
      <c r="O507" s="221"/>
      <c r="P507" s="221"/>
      <c r="Q507" s="221"/>
      <c r="R507" s="221"/>
      <c r="S507" s="221"/>
      <c r="T507" s="221"/>
      <c r="U507" s="221"/>
      <c r="V507" s="221"/>
      <c r="W507" s="222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10</v>
      </c>
      <c r="P508" s="16">
        <f t="shared" ref="P508:P519" si="1537">IF(($V$6&lt;&gt;0),$V$6*10,-5)</f>
        <v>30</v>
      </c>
      <c r="Q508" s="16">
        <f>IF(($W$6&lt;&gt;0),$W$6*-10,20)</f>
        <v>-30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10</v>
      </c>
      <c r="P509" s="16">
        <f t="shared" si="1537"/>
        <v>30</v>
      </c>
      <c r="Q509" s="16">
        <f t="shared" ref="Q509:Q511" si="1542">IF(($W$6&lt;&gt;0),$W$6*-10,20)</f>
        <v>-30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10</v>
      </c>
      <c r="P510" s="16">
        <f t="shared" si="1537"/>
        <v>30</v>
      </c>
      <c r="Q510" s="16">
        <f t="shared" si="1542"/>
        <v>-30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10</v>
      </c>
      <c r="P511" s="16">
        <f t="shared" si="1537"/>
        <v>30</v>
      </c>
      <c r="Q511" s="16">
        <f t="shared" si="1542"/>
        <v>-30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10</v>
      </c>
      <c r="P512" s="155">
        <f t="shared" si="1537"/>
        <v>30</v>
      </c>
      <c r="Q512" s="155">
        <f t="shared" ref="Q512:Q519" si="1551">IF(($W$6&lt;&gt;0),$W$6*-10,15)</f>
        <v>-30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10</v>
      </c>
      <c r="P513" s="155">
        <f t="shared" si="1537"/>
        <v>30</v>
      </c>
      <c r="Q513" s="155">
        <f t="shared" si="1551"/>
        <v>-30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10</v>
      </c>
      <c r="P514" s="155">
        <f t="shared" si="1537"/>
        <v>30</v>
      </c>
      <c r="Q514" s="155">
        <f t="shared" si="1551"/>
        <v>-30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10</v>
      </c>
      <c r="P515" s="155">
        <f t="shared" si="1537"/>
        <v>30</v>
      </c>
      <c r="Q515" s="155">
        <f t="shared" si="1551"/>
        <v>-30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10</v>
      </c>
      <c r="P516" s="155">
        <f t="shared" si="1537"/>
        <v>30</v>
      </c>
      <c r="Q516" s="155">
        <f t="shared" si="1551"/>
        <v>-30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10</v>
      </c>
      <c r="P517" s="155">
        <f t="shared" si="1537"/>
        <v>30</v>
      </c>
      <c r="Q517" s="155">
        <f t="shared" si="1551"/>
        <v>-30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10</v>
      </c>
      <c r="P518" s="155">
        <f t="shared" si="1537"/>
        <v>30</v>
      </c>
      <c r="Q518" s="155">
        <f t="shared" si="1551"/>
        <v>-30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10</v>
      </c>
      <c r="P519" s="155">
        <f t="shared" si="1537"/>
        <v>30</v>
      </c>
      <c r="Q519" s="155">
        <f t="shared" si="1551"/>
        <v>-30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10</v>
      </c>
      <c r="P520" s="16">
        <f t="shared" ref="P520:P529" si="1569">IF(($V$6&lt;&gt;0),$V$6*10,-5)</f>
        <v>30</v>
      </c>
      <c r="Q520" s="16">
        <f t="shared" ref="Q520:Q529" si="1570">IF(($W$6&lt;&gt;0),$W$6*-10,10)</f>
        <v>-30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10</v>
      </c>
      <c r="P521" s="16">
        <f t="shared" si="1569"/>
        <v>30</v>
      </c>
      <c r="Q521" s="16">
        <f t="shared" si="1570"/>
        <v>-30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10</v>
      </c>
      <c r="P522" s="16">
        <f t="shared" si="1569"/>
        <v>30</v>
      </c>
      <c r="Q522" s="16">
        <f t="shared" si="1570"/>
        <v>-30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10</v>
      </c>
      <c r="P523" s="16">
        <f t="shared" si="1569"/>
        <v>30</v>
      </c>
      <c r="Q523" s="16">
        <f t="shared" si="1570"/>
        <v>-30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10</v>
      </c>
      <c r="P524" s="16">
        <f t="shared" si="1569"/>
        <v>30</v>
      </c>
      <c r="Q524" s="16">
        <f t="shared" si="1570"/>
        <v>-30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10</v>
      </c>
      <c r="P525" s="16">
        <f t="shared" si="1569"/>
        <v>30</v>
      </c>
      <c r="Q525" s="16">
        <f t="shared" si="1570"/>
        <v>-30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10</v>
      </c>
      <c r="P526" s="16">
        <f t="shared" si="1569"/>
        <v>30</v>
      </c>
      <c r="Q526" s="16">
        <f t="shared" si="1570"/>
        <v>-30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10</v>
      </c>
      <c r="P527" s="16">
        <f t="shared" si="1569"/>
        <v>30</v>
      </c>
      <c r="Q527" s="16">
        <f t="shared" si="1570"/>
        <v>-30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10</v>
      </c>
      <c r="P528" s="16">
        <f t="shared" si="1569"/>
        <v>30</v>
      </c>
      <c r="Q528" s="16">
        <f t="shared" si="1570"/>
        <v>-30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10</v>
      </c>
      <c r="P529" s="16">
        <f t="shared" si="1569"/>
        <v>30</v>
      </c>
      <c r="Q529" s="16">
        <f t="shared" si="1570"/>
        <v>-30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10</v>
      </c>
      <c r="P530" s="16">
        <f>IF(($V$6&lt;&gt;0),$V$6*10,-5)</f>
        <v>30</v>
      </c>
      <c r="Q530" s="16">
        <f>IF(($W$6&lt;&gt;0),$W$6*-10,5)</f>
        <v>-30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10</v>
      </c>
      <c r="P531" s="16">
        <f t="shared" ref="P531:P535" si="1596">IF(($V$6&lt;&gt;0),$V$6*10,-5)</f>
        <v>30</v>
      </c>
      <c r="Q531" s="16">
        <f t="shared" ref="Q531:Q535" si="1597">IF(($W$6&lt;&gt;0),$W$6*-10,5)</f>
        <v>-30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10</v>
      </c>
      <c r="P532" s="16">
        <f t="shared" si="1596"/>
        <v>30</v>
      </c>
      <c r="Q532" s="16">
        <f t="shared" si="1597"/>
        <v>-30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10</v>
      </c>
      <c r="P533" s="16">
        <f t="shared" si="1596"/>
        <v>30</v>
      </c>
      <c r="Q533" s="16">
        <f t="shared" si="1597"/>
        <v>-30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10</v>
      </c>
      <c r="P534" s="16">
        <f t="shared" si="1596"/>
        <v>30</v>
      </c>
      <c r="Q534" s="16">
        <f t="shared" si="1597"/>
        <v>-30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10</v>
      </c>
      <c r="P535" s="16">
        <f t="shared" si="1596"/>
        <v>30</v>
      </c>
      <c r="Q535" s="16">
        <f t="shared" si="1597"/>
        <v>-30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hidden="1" thickBot="1" x14ac:dyDescent="0.25">
      <c r="A536" s="142"/>
      <c r="B536" s="143">
        <f>SUM(B537:B567)</f>
        <v>0</v>
      </c>
      <c r="C536" s="158"/>
      <c r="D536" s="221" t="s">
        <v>405</v>
      </c>
      <c r="E536" s="221"/>
      <c r="F536" s="221"/>
      <c r="G536" s="221"/>
      <c r="H536" s="221"/>
      <c r="I536" s="221"/>
      <c r="J536" s="221"/>
      <c r="K536" s="221"/>
      <c r="L536" s="221"/>
      <c r="M536" s="221"/>
      <c r="N536" s="221"/>
      <c r="O536" s="221"/>
      <c r="P536" s="221"/>
      <c r="Q536" s="221"/>
      <c r="R536" s="221"/>
      <c r="S536" s="221"/>
      <c r="T536" s="221"/>
      <c r="U536" s="221"/>
      <c r="V536" s="221"/>
      <c r="W536" s="222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10</v>
      </c>
      <c r="P537" s="16">
        <f t="shared" ref="P537:P559" si="1623">IF(($P$7&lt;&gt;0),$P$7*10,-5)</f>
        <v>20</v>
      </c>
      <c r="Q537" s="16">
        <f t="shared" ref="Q537:Q540" si="1624">IF(($Q$7&lt;&gt;0),$Q$7*-10,20)</f>
        <v>-20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10</v>
      </c>
      <c r="P538" s="16">
        <f t="shared" si="1623"/>
        <v>20</v>
      </c>
      <c r="Q538" s="16">
        <f t="shared" si="1624"/>
        <v>-20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10</v>
      </c>
      <c r="P539" s="16">
        <f t="shared" si="1623"/>
        <v>20</v>
      </c>
      <c r="Q539" s="16">
        <f t="shared" si="1624"/>
        <v>-20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10</v>
      </c>
      <c r="P540" s="16">
        <f t="shared" si="1623"/>
        <v>20</v>
      </c>
      <c r="Q540" s="16">
        <f t="shared" si="1624"/>
        <v>-20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10</v>
      </c>
      <c r="P541" s="16">
        <f t="shared" si="1623"/>
        <v>20</v>
      </c>
      <c r="Q541" s="16">
        <f t="shared" ref="Q541:Q549" si="1649">IF(($Q$7&lt;&gt;0),$Q$7*-10,15)</f>
        <v>-20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10</v>
      </c>
      <c r="P542" s="16">
        <f t="shared" si="1623"/>
        <v>20</v>
      </c>
      <c r="Q542" s="16">
        <f t="shared" si="1649"/>
        <v>-20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10</v>
      </c>
      <c r="P543" s="16">
        <f t="shared" si="1623"/>
        <v>20</v>
      </c>
      <c r="Q543" s="16">
        <f t="shared" si="1649"/>
        <v>-20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10</v>
      </c>
      <c r="P544" s="16">
        <f t="shared" si="1623"/>
        <v>20</v>
      </c>
      <c r="Q544" s="16">
        <f t="shared" si="1649"/>
        <v>-20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10</v>
      </c>
      <c r="P545" s="16">
        <f t="shared" si="1623"/>
        <v>20</v>
      </c>
      <c r="Q545" s="16">
        <f t="shared" si="1649"/>
        <v>-20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10</v>
      </c>
      <c r="P546" s="16">
        <f t="shared" si="1623"/>
        <v>20</v>
      </c>
      <c r="Q546" s="16">
        <f t="shared" si="1649"/>
        <v>-20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10</v>
      </c>
      <c r="P547" s="16">
        <f t="shared" si="1623"/>
        <v>20</v>
      </c>
      <c r="Q547" s="16">
        <f t="shared" si="1649"/>
        <v>-20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hidden="1" customHeight="1" x14ac:dyDescent="0.2">
      <c r="A548" s="11"/>
      <c r="B548" s="149">
        <f>COUNTA(Spieltag!K535:AA535)</f>
        <v>0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/>
      <c r="H548" s="15">
        <f t="shared" si="1654"/>
        <v>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10</v>
      </c>
      <c r="P548" s="16">
        <f t="shared" si="1623"/>
        <v>20</v>
      </c>
      <c r="Q548" s="16">
        <f t="shared" si="1649"/>
        <v>-20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0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10</v>
      </c>
      <c r="P549" s="16">
        <f t="shared" si="1623"/>
        <v>20</v>
      </c>
      <c r="Q549" s="16">
        <f t="shared" si="1649"/>
        <v>-20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10</v>
      </c>
      <c r="P550" s="16">
        <f t="shared" si="1623"/>
        <v>20</v>
      </c>
      <c r="Q550" s="16">
        <f t="shared" ref="Q550:Q559" si="1666">IF(($Q$7&lt;&gt;0),$Q$7*-10,10)</f>
        <v>-20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10</v>
      </c>
      <c r="P551" s="16">
        <f t="shared" si="1623"/>
        <v>20</v>
      </c>
      <c r="Q551" s="16">
        <f t="shared" si="1666"/>
        <v>-20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10</v>
      </c>
      <c r="P552" s="16">
        <f t="shared" si="1623"/>
        <v>20</v>
      </c>
      <c r="Q552" s="16">
        <f t="shared" si="1666"/>
        <v>-20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10</v>
      </c>
      <c r="P553" s="16">
        <f t="shared" si="1623"/>
        <v>20</v>
      </c>
      <c r="Q553" s="16">
        <f t="shared" si="1666"/>
        <v>-20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10</v>
      </c>
      <c r="P554" s="16">
        <f t="shared" si="1623"/>
        <v>20</v>
      </c>
      <c r="Q554" s="16">
        <f t="shared" si="1666"/>
        <v>-20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10</v>
      </c>
      <c r="P555" s="16">
        <f t="shared" si="1623"/>
        <v>20</v>
      </c>
      <c r="Q555" s="16">
        <f t="shared" si="1666"/>
        <v>-20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10</v>
      </c>
      <c r="P556" s="16">
        <f t="shared" si="1623"/>
        <v>20</v>
      </c>
      <c r="Q556" s="16">
        <f t="shared" si="1666"/>
        <v>-20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10</v>
      </c>
      <c r="P557" s="16">
        <f t="shared" si="1623"/>
        <v>20</v>
      </c>
      <c r="Q557" s="16">
        <f t="shared" si="1666"/>
        <v>-20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10</v>
      </c>
      <c r="P558" s="16">
        <f t="shared" si="1623"/>
        <v>20</v>
      </c>
      <c r="Q558" s="16">
        <f t="shared" si="1666"/>
        <v>-20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10</v>
      </c>
      <c r="P559" s="16">
        <f t="shared" si="1623"/>
        <v>20</v>
      </c>
      <c r="Q559" s="16">
        <f t="shared" si="1666"/>
        <v>-20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10</v>
      </c>
      <c r="P560" s="16">
        <f t="shared" ref="P560:P567" si="1700">IF(($P$7&lt;&gt;0),$P$7*10,-5)</f>
        <v>20</v>
      </c>
      <c r="Q560" s="16">
        <f t="shared" ref="Q560:Q567" si="1701">IF(($Q$7&lt;&gt;0),$Q$7*-10,5)</f>
        <v>-20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10</v>
      </c>
      <c r="P561" s="16">
        <f t="shared" si="1700"/>
        <v>20</v>
      </c>
      <c r="Q561" s="16">
        <f t="shared" si="1701"/>
        <v>-20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10</v>
      </c>
      <c r="P562" s="16">
        <f t="shared" si="1700"/>
        <v>20</v>
      </c>
      <c r="Q562" s="16">
        <f t="shared" si="1701"/>
        <v>-20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10</v>
      </c>
      <c r="P563" s="16">
        <f t="shared" si="1700"/>
        <v>20</v>
      </c>
      <c r="Q563" s="16">
        <f t="shared" si="1701"/>
        <v>-20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10</v>
      </c>
      <c r="P564" s="16">
        <f t="shared" si="1700"/>
        <v>20</v>
      </c>
      <c r="Q564" s="16">
        <f t="shared" si="1701"/>
        <v>-20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10</v>
      </c>
      <c r="P565" s="16">
        <f t="shared" si="1700"/>
        <v>20</v>
      </c>
      <c r="Q565" s="16">
        <f t="shared" si="1701"/>
        <v>-20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10</v>
      </c>
      <c r="P566" s="16">
        <f t="shared" si="1700"/>
        <v>20</v>
      </c>
      <c r="Q566" s="16">
        <f t="shared" si="1701"/>
        <v>-20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10</v>
      </c>
      <c r="P567" s="16">
        <f t="shared" si="1700"/>
        <v>20</v>
      </c>
      <c r="Q567" s="16">
        <f t="shared" si="1701"/>
        <v>-20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L3:O3"/>
    <mergeCell ref="R3:U3"/>
    <mergeCell ref="R4:U4"/>
    <mergeCell ref="R5:U5"/>
    <mergeCell ref="L6:O6"/>
    <mergeCell ref="R6:U6"/>
    <mergeCell ref="L4:O4"/>
    <mergeCell ref="L5:O5"/>
    <mergeCell ref="L7:O7"/>
    <mergeCell ref="L9:O9"/>
    <mergeCell ref="L8:O8"/>
    <mergeCell ref="R7:U7"/>
    <mergeCell ref="R8:U8"/>
    <mergeCell ref="R9:U9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D83:W83"/>
    <mergeCell ref="D48:W48"/>
    <mergeCell ref="D386:W386"/>
    <mergeCell ref="D171:W171"/>
    <mergeCell ref="D474:W474"/>
    <mergeCell ref="D415:W415"/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A32" sqref="A32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26</v>
      </c>
      <c r="E3" s="32" t="s">
        <v>6</v>
      </c>
      <c r="F3" s="29"/>
      <c r="G3" s="30" t="s">
        <v>92</v>
      </c>
      <c r="H3" s="31">
        <f>'[2]Bax de Luxe'!$B$3</f>
        <v>21</v>
      </c>
      <c r="I3" s="32" t="s">
        <v>6</v>
      </c>
      <c r="J3" s="29"/>
      <c r="K3" s="30" t="s">
        <v>92</v>
      </c>
      <c r="L3" s="31">
        <f>[2]Nobody!$B$3</f>
        <v>22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Kevin Trapp</v>
      </c>
      <c r="D5" s="115" t="str">
        <f>VLOOKUP(C5,Auswertung!$D$15:$F$1466,3,0)</f>
        <v>Frankfurt</v>
      </c>
      <c r="E5" s="116">
        <f>VLOOKUP(C5,Auswertung!$D$15:$W$1466,20,0)</f>
        <v>35</v>
      </c>
      <c r="F5" s="39">
        <v>1</v>
      </c>
      <c r="G5" s="114" t="str">
        <f>VLOOKUP(F5,Spieltag!$L$2:$AB$1575,17,0)</f>
        <v>Finn Dahmen</v>
      </c>
      <c r="H5" s="115" t="str">
        <f>VLOOKUP(G5,Auswertung!$D$15:$F$1466,3,0)</f>
        <v>Augsburg</v>
      </c>
      <c r="I5" s="116">
        <f>VLOOKUP(G5,Auswertung!$D$15:$W$1466,20,0)</f>
        <v>20</v>
      </c>
      <c r="J5" s="39">
        <v>1</v>
      </c>
      <c r="K5" s="114" t="str">
        <f>VLOOKUP(J5,Spieltag!$M$2:$AB$1575,16,0)</f>
        <v>Alexander Nübel</v>
      </c>
      <c r="L5" s="115" t="str">
        <f>VLOOKUP(K5,Auswertung!$D$15:$F$1466,3,0)</f>
        <v>Stuttgart</v>
      </c>
      <c r="M5" s="116">
        <f>VLOOKUP(K5,Auswertung!$D$15:$W$1466,20,0)</f>
        <v>5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65</v>
      </c>
      <c r="F6" s="39">
        <v>2</v>
      </c>
      <c r="G6" s="117" t="str">
        <f>VLOOKUP(F6,Spieltag!$L$2:$AB$1575,17,0)</f>
        <v>Maximilian Mittelstädt</v>
      </c>
      <c r="H6" s="118" t="str">
        <f>VLOOKUP(G6,Auswertung!$D$15:$F$1466,3,0)</f>
        <v>Stuttgart</v>
      </c>
      <c r="I6" s="119">
        <f>VLOOKUP(G6,Auswertung!$D$15:$W$1466,20,0)</f>
        <v>20</v>
      </c>
      <c r="J6" s="39">
        <v>2</v>
      </c>
      <c r="K6" s="117" t="str">
        <f>VLOOKUP(J6,Spieltag!$M$2:$AB$1575,16,0)</f>
        <v>Robin Koch</v>
      </c>
      <c r="L6" s="118" t="str">
        <f>VLOOKUP(K6,Auswertung!$D$15:$F$1466,3,0)</f>
        <v>Frankfurt</v>
      </c>
      <c r="M6" s="119">
        <f>VLOOKUP(K6,Auswertung!$D$15:$W$1466,20,0)</f>
        <v>30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40</v>
      </c>
      <c r="F7" s="42">
        <v>3</v>
      </c>
      <c r="G7" s="117" t="str">
        <f>VLOOKUP(F7,Spieltag!$L$2:$AB$1575,17,0)</f>
        <v>Kevin Mbabu (A)</v>
      </c>
      <c r="H7" s="118" t="str">
        <f>VLOOKUP(G7,Auswertung!$D$15:$F$1466,3,0)</f>
        <v>Augsburg</v>
      </c>
      <c r="I7" s="119">
        <f>VLOOKUP(G7,Auswertung!$D$15:$W$1466,20,0)</f>
        <v>20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65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10</v>
      </c>
      <c r="F8" s="42">
        <v>4</v>
      </c>
      <c r="G8" s="117" t="str">
        <f>VLOOKUP(F8,Spieltag!$L$2:$AB$1575,17,0)</f>
        <v>Willi Orban</v>
      </c>
      <c r="H8" s="118" t="str">
        <f>VLOOKUP(G8,Auswertung!$D$15:$F$1466,3,0)</f>
        <v>Leipzig</v>
      </c>
      <c r="I8" s="119">
        <f>VLOOKUP(G8,Auswertung!$D$15:$W$1466,20,0)</f>
        <v>30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40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25</v>
      </c>
      <c r="F9" s="39">
        <v>5</v>
      </c>
      <c r="G9" s="120" t="str">
        <f>VLOOKUP(F9,Spieltag!$L$2:$AB$1575,17,0)</f>
        <v>Chris Führich</v>
      </c>
      <c r="H9" s="121" t="str">
        <f>VLOOKUP(G9,Auswertung!$D$15:$F$1466,3,0)</f>
        <v>Stuttgart</v>
      </c>
      <c r="I9" s="122">
        <f>VLOOKUP(G9,Auswertung!$D$15:$W$1466,20,0)</f>
        <v>20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25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60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40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40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40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40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15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-15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-15</v>
      </c>
      <c r="J12" s="42">
        <v>8</v>
      </c>
      <c r="K12" s="120" t="str">
        <f>VLOOKUP(J12,Spieltag!$M$2:$AB$1575,16,0)</f>
        <v>Jamal Musiala</v>
      </c>
      <c r="L12" s="121" t="str">
        <f>VLOOKUP(K12,Auswertung!$D$15:$F$1466,3,0)</f>
        <v>München</v>
      </c>
      <c r="M12" s="122">
        <f>VLOOKUP(K12,Auswertung!$D$15:$W$1466,20,0)</f>
        <v>-15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-15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-15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-15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20</v>
      </c>
      <c r="F14" s="42">
        <v>10</v>
      </c>
      <c r="G14" s="123" t="str">
        <f>VLOOKUP(F14,Spieltag!$L$2:$AB$1575,17,0)</f>
        <v>Loїs Openda (A)</v>
      </c>
      <c r="H14" s="124" t="str">
        <f>VLOOKUP(G14,Auswertung!$D$15:$F$1466,3,0)</f>
        <v>Leipzig</v>
      </c>
      <c r="I14" s="125">
        <f>VLOOKUP(G14,Auswertung!$D$15:$W$1466,20,0)</f>
        <v>20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55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Serhou Guirassy (A)</v>
      </c>
      <c r="D15" s="124" t="str">
        <f>VLOOKUP(C15,Auswertung!$D$15:$F$1466,3,0)</f>
        <v>Stuttgart</v>
      </c>
      <c r="E15" s="125">
        <f>VLOOKUP(C15,Auswertung!$D$15:$W$1466,20,0)</f>
        <v>30</v>
      </c>
      <c r="F15" s="42">
        <v>11</v>
      </c>
      <c r="G15" s="123" t="str">
        <f>VLOOKUP(F15,Spieltag!$L$2:$AB$1575,17,0)</f>
        <v>Omar Marmoush (A)</v>
      </c>
      <c r="H15" s="124" t="str">
        <f>VLOOKUP(G15,Auswertung!$D$15:$F$1466,3,0)</f>
        <v>Frankfurt</v>
      </c>
      <c r="I15" s="125">
        <f>VLOOKUP(G15,Auswertung!$D$15:$W$1466,20,0)</f>
        <v>20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30</v>
      </c>
    </row>
    <row r="16" spans="1:13" ht="11.25" customHeight="1" thickBot="1" x14ac:dyDescent="0.25">
      <c r="E16" s="47">
        <f>SUM(E5:E15)</f>
        <v>295</v>
      </c>
      <c r="G16" s="208"/>
      <c r="I16" s="47">
        <f>SUM(I5:I15)</f>
        <v>200</v>
      </c>
      <c r="M16" s="47">
        <f>SUM(M5:M15)</f>
        <v>275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23</v>
      </c>
      <c r="E20" s="32" t="s">
        <v>6</v>
      </c>
      <c r="F20" s="29"/>
      <c r="G20" s="30" t="s">
        <v>92</v>
      </c>
      <c r="H20" s="31">
        <f>[2]Pitti!$B$3</f>
        <v>21</v>
      </c>
      <c r="I20" s="32" t="s">
        <v>6</v>
      </c>
      <c r="J20" s="29"/>
      <c r="K20" s="30" t="s">
        <v>92</v>
      </c>
      <c r="L20" s="31">
        <f>[2]Himmelfahrtskommando!$B$3</f>
        <v>20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Kevin Trapp</v>
      </c>
      <c r="D22" s="115" t="str">
        <f>VLOOKUP(C22,Auswertung!$D$15:$F$1466,3,0)</f>
        <v>Frankfurt</v>
      </c>
      <c r="E22" s="116">
        <f>VLOOKUP(C22,Auswertung!$D$15:$W$1466,20,0)</f>
        <v>35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35</v>
      </c>
      <c r="J22" s="39">
        <v>1</v>
      </c>
      <c r="K22" s="114" t="str">
        <f>VLOOKUP(J22,Spieltag!$P$2:$AB$1575,13,0)</f>
        <v>Manuel Riemann</v>
      </c>
      <c r="L22" s="115" t="str">
        <f>VLOOKUP(K22,Auswertung!$D$15:$F$1466,3,0)</f>
        <v>Bochum</v>
      </c>
      <c r="M22" s="116">
        <f>VLOOKUP(K22,Auswertung!$D$15:$W$1466,20,0)</f>
        <v>20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65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30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30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40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0</v>
      </c>
      <c r="J24" s="42">
        <v>3</v>
      </c>
      <c r="K24" s="117" t="str">
        <f>VLOOKUP(J24,Spieltag!$P$2:$AB$1575,13,0)</f>
        <v>Robin Koch</v>
      </c>
      <c r="L24" s="118" t="str">
        <f>VLOOKUP(K24,Auswertung!$D$15:$F$1466,3,0)</f>
        <v>Frankfurt</v>
      </c>
      <c r="M24" s="119">
        <f>VLOOKUP(K24,Auswertung!$D$15:$W$1466,20,0)</f>
        <v>30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30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10</v>
      </c>
      <c r="J25" s="42">
        <v>4</v>
      </c>
      <c r="K25" s="117" t="str">
        <f>VLOOKUP(J25,Spieltag!$P$2:$AB$1575,13,0)</f>
        <v>Luca Netz</v>
      </c>
      <c r="L25" s="118" t="str">
        <f>VLOOKUP(K25,Auswertung!$D$15:$F$1466,3,0)</f>
        <v>M'gladbach</v>
      </c>
      <c r="M25" s="119">
        <f>VLOOKUP(K25,Auswertung!$D$15:$W$1466,20,0)</f>
        <v>-40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60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40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40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15</v>
      </c>
      <c r="F27" s="38">
        <v>6</v>
      </c>
      <c r="G27" s="120" t="str">
        <f>VLOOKUP(F27,Spieltag!$O$2:$AB$1575,14,0)</f>
        <v>Mario Götze</v>
      </c>
      <c r="H27" s="121" t="str">
        <f>VLOOKUP(G27,Auswertung!$D$15:$F$1466,3,0)</f>
        <v>Frankfurt</v>
      </c>
      <c r="I27" s="122">
        <f>VLOOKUP(G27,Auswertung!$D$15:$W$1466,20,0)</f>
        <v>25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40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40</v>
      </c>
      <c r="F28" s="27">
        <v>7</v>
      </c>
      <c r="G28" s="120" t="str">
        <f>VLOOKUP(F28,Spieltag!$O$2:$AB$1575,14,0)</f>
        <v>Jamal Musiala</v>
      </c>
      <c r="H28" s="121" t="str">
        <f>VLOOKUP(G28,Auswertung!$D$15:$F$1466,3,0)</f>
        <v>München</v>
      </c>
      <c r="I28" s="122">
        <f>VLOOKUP(G28,Auswertung!$D$15:$W$1466,20,0)</f>
        <v>-15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-15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20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25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20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-15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30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30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30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-15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-15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Leroy Sané</v>
      </c>
      <c r="D32" s="124" t="str">
        <f>VLOOKUP(C32,Auswertung!$D$15:$F$1466,3,0)</f>
        <v>München</v>
      </c>
      <c r="E32" s="125">
        <f>VLOOKUP(C32,Auswertung!$D$15:$W$1466,20,0)</f>
        <v>-15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50</v>
      </c>
      <c r="J32" s="42">
        <v>11</v>
      </c>
      <c r="K32" s="123" t="str">
        <f>VLOOKUP(J32,Spieltag!$P$2:$AB$1575,13,0)</f>
        <v>Omar Marmoush (A)</v>
      </c>
      <c r="L32" s="124" t="str">
        <f>VLOOKUP(K32,Auswertung!$D$15:$F$1466,3,0)</f>
        <v>Frankfurt</v>
      </c>
      <c r="M32" s="125">
        <f>VLOOKUP(K32,Auswertung!$D$15:$W$1466,20,0)</f>
        <v>20</v>
      </c>
    </row>
    <row r="33" spans="1:13" ht="11.25" customHeight="1" thickBot="1" x14ac:dyDescent="0.25">
      <c r="C33" s="48"/>
      <c r="E33" s="47">
        <f>SUM(E22:E32)</f>
        <v>305</v>
      </c>
      <c r="G33" s="48"/>
      <c r="I33" s="52">
        <f>SUM(I22:I32)</f>
        <v>215</v>
      </c>
      <c r="K33" s="48"/>
      <c r="L33" s="28"/>
      <c r="M33" s="52">
        <f>SUM(M22:M32)</f>
        <v>160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24</v>
      </c>
      <c r="E37" s="32" t="s">
        <v>6</v>
      </c>
      <c r="F37" s="29"/>
      <c r="G37" s="30" t="s">
        <v>92</v>
      </c>
      <c r="H37" s="31">
        <f>[2]Markus!$B$3</f>
        <v>30</v>
      </c>
      <c r="I37" s="32" t="s">
        <v>6</v>
      </c>
      <c r="J37" s="29"/>
      <c r="K37" s="30" t="s">
        <v>92</v>
      </c>
      <c r="L37" s="31">
        <f>[2]Rainer!$B$3</f>
        <v>19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Finn Dahmen</v>
      </c>
      <c r="D39" s="115" t="str">
        <f>VLOOKUP(C39,Auswertung!$D$15:$F$1466,3,0)</f>
        <v>Augsburg</v>
      </c>
      <c r="E39" s="116">
        <f>VLOOKUP(C39,Auswertung!$D$15:$W$1466,20,0)</f>
        <v>20</v>
      </c>
      <c r="F39" s="39">
        <v>1</v>
      </c>
      <c r="G39" s="114" t="str">
        <f>VLOOKUP(F39,Spieltag!$R$2:$AB$1575,11,0)</f>
        <v>Finn Dahmen</v>
      </c>
      <c r="H39" s="115" t="str">
        <f>VLOOKUP(G39,Auswertung!$D$15:$F$1466,3,0)</f>
        <v>Augsburg</v>
      </c>
      <c r="I39" s="116">
        <f>VLOOKUP(G39,Auswertung!$D$15:$W$1466,20,0)</f>
        <v>20</v>
      </c>
      <c r="J39" s="38">
        <v>1</v>
      </c>
      <c r="K39" s="114" t="str">
        <f>VLOOKUP(J39,Spieltag!$S$2:$AB$1575,10,0)</f>
        <v>Finn Dahmen</v>
      </c>
      <c r="L39" s="115" t="str">
        <f>VLOOKUP(K39,Auswertung!$D$15:$F$1466,3,0)</f>
        <v>Augsburg</v>
      </c>
      <c r="M39" s="116">
        <f>VLOOKUP(K39,Auswertung!$D$15:$W$1466,20,0)</f>
        <v>20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30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30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20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0</v>
      </c>
      <c r="J41" s="27">
        <v>3</v>
      </c>
      <c r="K41" s="117" t="str">
        <f>VLOOKUP(J41,Spieltag!$S$2:$AB$1575,10,0)</f>
        <v>David Raum</v>
      </c>
      <c r="L41" s="118" t="str">
        <f>VLOOKUP(K41,Auswertung!$D$15:$F$1466,3,0)</f>
        <v>Leipzig</v>
      </c>
      <c r="M41" s="119">
        <f>VLOOKUP(K41,Auswertung!$D$15:$W$1466,20,0)</f>
        <v>30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65</v>
      </c>
      <c r="F42" s="42">
        <v>4</v>
      </c>
      <c r="G42" s="117" t="str">
        <f>VLOOKUP(F42,Spieltag!$R$2:$AB$1575,11,0)</f>
        <v>Nico Schlotterbeck</v>
      </c>
      <c r="H42" s="118" t="str">
        <f>VLOOKUP(G42,Auswertung!$D$15:$F$1466,3,0)</f>
        <v>Dortmund</v>
      </c>
      <c r="I42" s="119">
        <f>VLOOKUP(G42,Auswertung!$D$15:$W$1466,20,0)</f>
        <v>65</v>
      </c>
      <c r="J42" s="27">
        <v>4</v>
      </c>
      <c r="K42" s="117" t="str">
        <f>VLOOKUP(J42,Spieltag!$S$2:$AB$1575,10,0)</f>
        <v>Waldemar Anton</v>
      </c>
      <c r="L42" s="118" t="str">
        <f>VLOOKUP(K42,Auswertung!$D$15:$F$1466,3,0)</f>
        <v>Stuttgart</v>
      </c>
      <c r="M42" s="119">
        <f>VLOOKUP(K42,Auswertung!$D$15:$W$1466,20,0)</f>
        <v>10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40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40</v>
      </c>
      <c r="J43" s="38">
        <v>5</v>
      </c>
      <c r="K43" s="120" t="str">
        <f>VLOOKUP(J43,Spieltag!$S$2:$AB$1575,10,0)</f>
        <v>Elvis Rexhbecaj</v>
      </c>
      <c r="L43" s="121" t="str">
        <f>VLOOKUP(K43,Auswertung!$D$15:$F$1466,3,0)</f>
        <v>Augsburg</v>
      </c>
      <c r="M43" s="122">
        <f>VLOOKUP(K43,Auswertung!$D$15:$W$1466,20,0)</f>
        <v>20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-15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40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40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15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15</v>
      </c>
      <c r="J45" s="27">
        <v>7</v>
      </c>
      <c r="K45" s="120" t="str">
        <f>VLOOKUP(J45,Spieltag!$S$2:$AB$1575,10,0)</f>
        <v>Xavi Simons (A)</v>
      </c>
      <c r="L45" s="121" t="str">
        <f>VLOOKUP(K45,Auswertung!$D$15:$F$1466,3,0)</f>
        <v>Leipzig</v>
      </c>
      <c r="M45" s="122">
        <f>VLOOKUP(K45,Auswertung!$D$15:$W$1466,20,0)</f>
        <v>15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20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20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40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30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30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-15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-15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-15</v>
      </c>
      <c r="J48" s="27">
        <v>10</v>
      </c>
      <c r="K48" s="123" t="str">
        <f>VLOOKUP(J48,Spieltag!$S$2:$AB$1575,10,0)</f>
        <v>Thomas Müller</v>
      </c>
      <c r="L48" s="124" t="str">
        <f>VLOOKUP(K48,Auswertung!$D$15:$F$1466,3,0)</f>
        <v>München</v>
      </c>
      <c r="M48" s="125">
        <f>VLOOKUP(K48,Auswertung!$D$15:$W$1466,20,0)</f>
        <v>-15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50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-15</v>
      </c>
      <c r="J49" s="27">
        <v>11</v>
      </c>
      <c r="K49" s="123" t="str">
        <f>VLOOKUP(J49,Spieltag!$S$2:$AB$1575,10,0)</f>
        <v>Jordan Siebatcheu (A)</v>
      </c>
      <c r="L49" s="124" t="str">
        <f>VLOOKUP(K49,Auswertung!$D$15:$F$1466,3,0)</f>
        <v>M'gladbach</v>
      </c>
      <c r="M49" s="125">
        <f>VLOOKUP(K49,Auswertung!$D$15:$W$1466,20,0)</f>
        <v>-25</v>
      </c>
    </row>
    <row r="50" spans="1:13" ht="11.25" customHeight="1" thickBot="1" x14ac:dyDescent="0.25">
      <c r="C50" s="48"/>
      <c r="D50" s="28"/>
      <c r="E50" s="52">
        <f>SUM(E39:E49)</f>
        <v>240</v>
      </c>
      <c r="G50" s="48"/>
      <c r="I50" s="52">
        <f>SUM(I39:I49)</f>
        <v>230</v>
      </c>
      <c r="K50" s="208"/>
      <c r="L50" s="208"/>
      <c r="M50" s="52">
        <f>SUM(M39:M49)</f>
        <v>140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I5" sqref="I5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München</v>
      </c>
      <c r="C5" s="81" t="str">
        <f>Auswertung!$E$1</f>
        <v>Dortmund</v>
      </c>
      <c r="E5" s="82">
        <f>IF(('[1]27. Spieltag'!D5=""),"",('[1]27. Spieltag'!D5))</f>
        <v>4</v>
      </c>
      <c r="F5" s="83">
        <f>IF(('[1]27. Spieltag'!E5=""),"",('[1]27. Spieltag'!E5))</f>
        <v>2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0</v>
      </c>
      <c r="I5" s="82">
        <f>IF(('[1]27. Spieltag'!H5=""),"",('[1]27. Spieltag'!H5))</f>
        <v>2</v>
      </c>
      <c r="J5" s="83">
        <f>IF(('[1]27. Spieltag'!I5=""),"",('[1]27. Spieltag'!I5))</f>
        <v>0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IF(('[1]27. Spieltag'!L5=""),"",('[1]27. Spieltag'!L5))</f>
        <v>3</v>
      </c>
      <c r="N5" s="83">
        <f>IF(('[1]27. Spieltag'!M5=""),"",('[1]27. Spieltag'!M5))</f>
        <v>1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0</v>
      </c>
      <c r="Q5" s="82">
        <f>IF(('[1]27. Spieltag'!P5=""),"",('[1]27. Spieltag'!P5))</f>
        <v>4</v>
      </c>
      <c r="R5" s="83">
        <f>IF(('[1]27. Spieltag'!Q5=""),"",('[1]27. Spieltag'!Q5))</f>
        <v>2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0</v>
      </c>
      <c r="U5" s="82">
        <f>IF(('[1]27. Spieltag'!T5=""),"",('[1]27. Spieltag'!T5))</f>
        <v>3</v>
      </c>
      <c r="V5" s="83">
        <f>IF(('[1]27. Spieltag'!U5=""),"",('[1]27. Spieltag'!U5))</f>
        <v>1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0</v>
      </c>
    </row>
    <row r="6" spans="1:30" ht="11.25" customHeight="1" x14ac:dyDescent="0.2">
      <c r="A6" s="85"/>
      <c r="B6" s="86" t="str">
        <f>Auswertung!$D$2</f>
        <v>Frankfurt</v>
      </c>
      <c r="C6" s="87" t="str">
        <f>Auswertung!$E$2</f>
        <v>Union Berlin</v>
      </c>
      <c r="E6" s="82">
        <f>IF(('[1]27. Spieltag'!D6=""),"",('[1]27. Spieltag'!D6))</f>
        <v>3</v>
      </c>
      <c r="F6" s="83">
        <f>IF(('[1]27. Spieltag'!E6=""),"",('[1]27.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0</v>
      </c>
      <c r="I6" s="82">
        <f>IF(('[1]27. Spieltag'!H6=""),"",('[1]27. Spieltag'!H6))</f>
        <v>2</v>
      </c>
      <c r="J6" s="83">
        <f>IF(('[1]27. Spieltag'!I6=""),"",('[1]27.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IF(('[1]27. Spieltag'!L6=""),"",('[1]27. Spieltag'!L6))</f>
        <v>2</v>
      </c>
      <c r="N6" s="83">
        <f>IF(('[1]27. Spieltag'!M6=""),"",('[1]27.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0</v>
      </c>
      <c r="Q6" s="82">
        <f>IF(('[1]27. Spieltag'!P6=""),"",('[1]27. Spieltag'!P6))</f>
        <v>3</v>
      </c>
      <c r="R6" s="83">
        <f>IF(('[1]27. Spieltag'!Q6=""),"",('[1]27.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0</v>
      </c>
      <c r="U6" s="82">
        <f>IF(('[1]27. Spieltag'!T6=""),"",('[1]27. Spieltag'!T6))</f>
        <v>2</v>
      </c>
      <c r="V6" s="83">
        <f>IF(('[1]27. Spieltag'!U6=""),"",('[1]27.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0</v>
      </c>
    </row>
    <row r="7" spans="1:30" ht="11.25" customHeight="1" x14ac:dyDescent="0.2">
      <c r="A7" s="85"/>
      <c r="B7" s="86" t="str">
        <f>Auswertung!$D$3</f>
        <v>M'gladbach</v>
      </c>
      <c r="C7" s="87" t="str">
        <f>Auswertung!$E$3</f>
        <v>Freiburg</v>
      </c>
      <c r="E7" s="82">
        <f>IF(('[1]27. Spieltag'!D7=""),"",('[1]27. Spieltag'!D7))</f>
        <v>1</v>
      </c>
      <c r="F7" s="83">
        <f>IF(('[1]27. Spieltag'!E7=""),"",('[1]27. Spieltag'!E7))</f>
        <v>2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IF(('[1]27. Spieltag'!H7=""),"",('[1]27. Spieltag'!H7))</f>
        <v>2</v>
      </c>
      <c r="J7" s="83">
        <f>IF(('[1]27. Spieltag'!I7=""),"",('[1]27. Spieltag'!I7))</f>
        <v>1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0</v>
      </c>
      <c r="M7" s="82">
        <f>IF(('[1]27. Spieltag'!L7=""),"",('[1]27. Spieltag'!L7))</f>
        <v>1</v>
      </c>
      <c r="N7" s="83">
        <f>IF(('[1]27. Spieltag'!M7=""),"",('[1]27. Spieltag'!M7))</f>
        <v>2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IF(('[1]27. Spieltag'!P7=""),"",('[1]27. Spieltag'!P7))</f>
        <v>1</v>
      </c>
      <c r="R7" s="83">
        <f>IF(('[1]27. Spieltag'!Q7=""),"",('[1]27. Spieltag'!Q7))</f>
        <v>2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IF(('[1]27. Spieltag'!T7=""),"",('[1]27. Spieltag'!T7))</f>
        <v>1</v>
      </c>
      <c r="V7" s="83">
        <f>IF(('[1]27. Spieltag'!U7=""),"",('[1]27. Spieltag'!U7))</f>
        <v>2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20</v>
      </c>
    </row>
    <row r="8" spans="1:30" ht="11.25" customHeight="1" x14ac:dyDescent="0.2">
      <c r="A8" s="85"/>
      <c r="B8" s="86" t="str">
        <f>Auswertung!$D$4</f>
        <v>Bremen</v>
      </c>
      <c r="C8" s="87" t="str">
        <f>Auswertung!$E$4</f>
        <v>Wolfsburg</v>
      </c>
      <c r="E8" s="82">
        <f>IF(('[1]27. Spieltag'!D8=""),"",('[1]27. Spieltag'!D8))</f>
        <v>2</v>
      </c>
      <c r="F8" s="83">
        <f>IF(('[1]27. Spieltag'!E8=""),"",('[1]27. Spieltag'!E8))</f>
        <v>2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0</v>
      </c>
      <c r="I8" s="82">
        <f>IF(('[1]27. Spieltag'!H8=""),"",('[1]27. Spieltag'!H8))</f>
        <v>1</v>
      </c>
      <c r="J8" s="83">
        <f>IF(('[1]27. Spieltag'!I8=""),"",('[1]27. Spieltag'!I8))</f>
        <v>1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0</v>
      </c>
      <c r="M8" s="82">
        <f>IF(('[1]27. Spieltag'!L8=""),"",('[1]27. Spieltag'!L8))</f>
        <v>1</v>
      </c>
      <c r="N8" s="83">
        <f>IF(('[1]27. Spieltag'!M8=""),"",('[1]27.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0</v>
      </c>
      <c r="Q8" s="82">
        <f>IF(('[1]27. Spieltag'!P8=""),"",('[1]27. Spieltag'!P8))</f>
        <v>2</v>
      </c>
      <c r="R8" s="83">
        <f>IF(('[1]27. Spieltag'!Q8=""),"",('[1]27. Spieltag'!Q8))</f>
        <v>2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0</v>
      </c>
      <c r="U8" s="82">
        <f>IF(('[1]27. Spieltag'!T8=""),"",('[1]27. Spieltag'!T8))</f>
        <v>1</v>
      </c>
      <c r="V8" s="83">
        <f>IF(('[1]27. Spieltag'!U8=""),"",('[1]27.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0</v>
      </c>
    </row>
    <row r="9" spans="1:30" ht="11.25" customHeight="1" x14ac:dyDescent="0.2">
      <c r="A9" s="85"/>
      <c r="B9" s="86" t="str">
        <f>Auswertung!$D$5</f>
        <v>Leipzig</v>
      </c>
      <c r="C9" s="87" t="str">
        <f>Auswertung!$E$5</f>
        <v>Mainz</v>
      </c>
      <c r="E9" s="82">
        <f>IF(('[1]27. Spieltag'!D9=""),"",('[1]27. Spieltag'!D9))</f>
        <v>3</v>
      </c>
      <c r="F9" s="83">
        <f>IF(('[1]27. Spieltag'!E9=""),"",('[1]27.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0</v>
      </c>
      <c r="I9" s="82">
        <f>IF(('[1]27. Spieltag'!H9=""),"",('[1]27. Spieltag'!H9))</f>
        <v>3</v>
      </c>
      <c r="J9" s="83">
        <f>IF(('[1]27. Spieltag'!I9=""),"",('[1]27. Spieltag'!I9))</f>
        <v>0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0</v>
      </c>
      <c r="M9" s="82">
        <f>IF(('[1]27. Spieltag'!L9=""),"",('[1]27. Spieltag'!L9))</f>
        <v>3</v>
      </c>
      <c r="N9" s="83">
        <f>IF(('[1]27. Spieltag'!M9=""),"",('[1]27.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0</v>
      </c>
      <c r="Q9" s="82">
        <f>IF(('[1]27. Spieltag'!P9=""),"",('[1]27. Spieltag'!P9))</f>
        <v>3</v>
      </c>
      <c r="R9" s="83">
        <f>IF(('[1]27. Spieltag'!Q9=""),"",('[1]27.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0</v>
      </c>
      <c r="U9" s="82">
        <f>IF(('[1]27. Spieltag'!T9=""),"",('[1]27. Spieltag'!T9))</f>
        <v>2</v>
      </c>
      <c r="V9" s="83">
        <f>IF(('[1]27. Spieltag'!U9=""),"",('[1]27. Spieltag'!U9))</f>
        <v>1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0</v>
      </c>
    </row>
    <row r="10" spans="1:30" ht="11.25" customHeight="1" x14ac:dyDescent="0.2">
      <c r="A10" s="85"/>
      <c r="B10" s="86" t="str">
        <f>Auswertung!$D$6</f>
        <v>Augsburg</v>
      </c>
      <c r="C10" s="87" t="str">
        <f>Auswertung!$E$6</f>
        <v>Köln</v>
      </c>
      <c r="E10" s="82">
        <f>IF(('[1]27. Spieltag'!D10=""),"",('[1]27. Spieltag'!D10))</f>
        <v>2</v>
      </c>
      <c r="F10" s="83">
        <f>IF(('[1]27. Spieltag'!E10=""),"",('[1]27. Spieltag'!E10))</f>
        <v>2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40</v>
      </c>
      <c r="I10" s="82">
        <f>IF(('[1]27. Spieltag'!H10=""),"",('[1]27. Spieltag'!H10))</f>
        <v>2</v>
      </c>
      <c r="J10" s="83">
        <f>IF(('[1]27. Spieltag'!I10=""),"",('[1]27.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0</v>
      </c>
      <c r="M10" s="82">
        <f>IF(('[1]27. Spieltag'!L10=""),"",('[1]27. Spieltag'!L10))</f>
        <v>2</v>
      </c>
      <c r="N10" s="83">
        <f>IF(('[1]27. Spieltag'!M10=""),"",('[1]27. Spieltag'!M10))</f>
        <v>1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0</v>
      </c>
      <c r="Q10" s="82">
        <f>IF(('[1]27. Spieltag'!P10=""),"",('[1]27. Spieltag'!P10))</f>
        <v>2</v>
      </c>
      <c r="R10" s="83">
        <f>IF(('[1]27. Spieltag'!Q10=""),"",('[1]27. Spieltag'!Q10))</f>
        <v>2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40</v>
      </c>
      <c r="U10" s="82">
        <f>IF(('[1]27. Spieltag'!T10=""),"",('[1]27. Spieltag'!T10))</f>
        <v>1</v>
      </c>
      <c r="V10" s="83">
        <f>IF(('[1]27. Spieltag'!U10=""),"",('[1]27. Spieltag'!U10))</f>
        <v>1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60</v>
      </c>
    </row>
    <row r="11" spans="1:30" ht="11.25" customHeight="1" x14ac:dyDescent="0.2">
      <c r="A11" s="85"/>
      <c r="B11" s="86" t="str">
        <f>Auswertung!$D$7</f>
        <v>Leverkusen</v>
      </c>
      <c r="C11" s="87" t="str">
        <f>Auswertung!$E$7</f>
        <v>Hoffenheim</v>
      </c>
      <c r="E11" s="82">
        <f>IF(('[1]27. Spieltag'!D11=""),"",('[1]27. Spieltag'!D11))</f>
        <v>3</v>
      </c>
      <c r="F11" s="83">
        <f>IF(('[1]27. Spieltag'!E11=""),"",('[1]27. Spieltag'!E11))</f>
        <v>1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20</v>
      </c>
      <c r="I11" s="82">
        <f>IF(('[1]27. Spieltag'!H11=""),"",('[1]27. Spieltag'!H11))</f>
        <v>3</v>
      </c>
      <c r="J11" s="83">
        <f>IF(('[1]27. Spieltag'!I11=""),"",('[1]27.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20</v>
      </c>
      <c r="M11" s="82">
        <f>IF(('[1]27. Spieltag'!L11=""),"",('[1]27. Spieltag'!L11))</f>
        <v>3</v>
      </c>
      <c r="N11" s="83">
        <f>IF(('[1]27. Spieltag'!M11=""),"",('[1]27.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20</v>
      </c>
      <c r="Q11" s="82">
        <f>IF(('[1]27. Spieltag'!P11=""),"",('[1]27. Spieltag'!P11))</f>
        <v>3</v>
      </c>
      <c r="R11" s="83">
        <f>IF(('[1]27. Spieltag'!Q11=""),"",('[1]27. Spieltag'!Q11))</f>
        <v>1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20</v>
      </c>
      <c r="U11" s="82">
        <f>IF(('[1]27. Spieltag'!T11=""),"",('[1]27. Spieltag'!T11))</f>
        <v>3</v>
      </c>
      <c r="V11" s="83">
        <f>IF(('[1]27. Spieltag'!U11=""),"",('[1]27.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Stuttgart</v>
      </c>
      <c r="C12" s="87" t="str">
        <f>Auswertung!$E$8</f>
        <v>Heidenheim</v>
      </c>
      <c r="E12" s="82">
        <f>IF(('[1]27. Spieltag'!D12=""),"",('[1]27. Spieltag'!D12))</f>
        <v>3</v>
      </c>
      <c r="F12" s="83">
        <f>IF(('[1]27. Spieltag'!E12=""),"",('[1]27. Spieltag'!E12))</f>
        <v>1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0</v>
      </c>
      <c r="I12" s="82">
        <f>IF(('[1]27. Spieltag'!H12=""),"",('[1]27. Spieltag'!H12))</f>
        <v>2</v>
      </c>
      <c r="J12" s="83">
        <f>IF(('[1]27. Spieltag'!I12=""),"",('[1]27. Spieltag'!I12))</f>
        <v>0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0</v>
      </c>
      <c r="M12" s="82">
        <f>IF(('[1]27. Spieltag'!L12=""),"",('[1]27. Spieltag'!L12))</f>
        <v>2</v>
      </c>
      <c r="N12" s="83">
        <f>IF(('[1]27. Spieltag'!M12=""),"",('[1]27.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0</v>
      </c>
      <c r="Q12" s="82">
        <f>IF(('[1]27. Spieltag'!P12=""),"",('[1]27. Spieltag'!P12))</f>
        <v>3</v>
      </c>
      <c r="R12" s="83">
        <f>IF(('[1]27. Spieltag'!Q12=""),"",('[1]27. Spieltag'!Q12))</f>
        <v>1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0</v>
      </c>
      <c r="U12" s="82">
        <f>IF(('[1]27. Spieltag'!T12=""),"",('[1]27. Spieltag'!T12))</f>
        <v>2</v>
      </c>
      <c r="V12" s="83">
        <f>IF(('[1]27. Spieltag'!U12=""),"",('[1]27.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0</v>
      </c>
    </row>
    <row r="13" spans="1:30" ht="11.25" customHeight="1" thickBot="1" x14ac:dyDescent="0.25">
      <c r="A13" s="89"/>
      <c r="B13" s="90" t="str">
        <f>Auswertung!$D$9</f>
        <v>Bochum</v>
      </c>
      <c r="C13" s="91" t="str">
        <f>Auswertung!$E$9</f>
        <v>Darmstadt</v>
      </c>
      <c r="E13" s="82">
        <f>IF(('[1]27. Spieltag'!D13=""),"",('[1]27. Spieltag'!D13))</f>
        <v>2</v>
      </c>
      <c r="F13" s="83">
        <f>IF(('[1]27. Spieltag'!E13=""),"",('[1]27. Spieltag'!E13))</f>
        <v>0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0</v>
      </c>
      <c r="I13" s="82">
        <f>IF(('[1]27. Spieltag'!H13=""),"",('[1]27. Spieltag'!H13))</f>
        <v>2</v>
      </c>
      <c r="J13" s="83">
        <f>IF(('[1]27. Spieltag'!I13=""),"",('[1]27. Spieltag'!I13))</f>
        <v>1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IF(('[1]27. Spieltag'!L13=""),"",('[1]27. Spieltag'!L13))</f>
        <v>2</v>
      </c>
      <c r="N13" s="83">
        <f>IF(('[1]27. Spieltag'!M13=""),"",('[1]27. Spieltag'!M13))</f>
        <v>1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0</v>
      </c>
      <c r="Q13" s="82">
        <f>IF(('[1]27. Spieltag'!P13=""),"",('[1]27. Spieltag'!P13))</f>
        <v>2</v>
      </c>
      <c r="R13" s="83">
        <f>IF(('[1]27. Spieltag'!Q13=""),"",('[1]27. Spieltag'!Q13))</f>
        <v>0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0</v>
      </c>
      <c r="U13" s="82">
        <f>IF(('[1]27. Spieltag'!T13=""),"",('[1]27. Spieltag'!T13))</f>
        <v>2</v>
      </c>
      <c r="V13" s="83">
        <f>IF(('[1]27. Spieltag'!U13=""),"",('[1]27.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80</v>
      </c>
      <c r="K14" s="47">
        <f>SUM(K5:K13)</f>
        <v>20</v>
      </c>
      <c r="O14" s="47">
        <f>SUM(O5:O13)</f>
        <v>40</v>
      </c>
      <c r="S14" s="47">
        <f>SUM(S5:S13)</f>
        <v>80</v>
      </c>
      <c r="W14" s="47">
        <f>SUM(W5:W13)</f>
        <v>100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München</v>
      </c>
      <c r="C20" s="81" t="str">
        <f>Auswertung!$E$1</f>
        <v>Dortmund</v>
      </c>
      <c r="E20" s="82">
        <f>IF(('[1]27. Spieltag'!D20=""),"",('[1]27. Spieltag'!D20))</f>
        <v>3</v>
      </c>
      <c r="F20" s="83">
        <f>IF(('[1]27. Spieltag'!E20=""),"",('[1]27. Spieltag'!E20))</f>
        <v>1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0</v>
      </c>
      <c r="I20" s="82">
        <f>IF(('[1]27. Spieltag'!H20=""),"",('[1]27. Spieltag'!H20))</f>
        <v>3</v>
      </c>
      <c r="J20" s="83">
        <f>IF(('[1]27. Spieltag'!I20=""),"",('[1]27. Spieltag'!I20))</f>
        <v>1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0</v>
      </c>
      <c r="M20" s="82">
        <f>IF(('[1]27. Spieltag'!L20=""),"",('[1]27. Spieltag'!L20))</f>
        <v>3</v>
      </c>
      <c r="N20" s="83">
        <f>IF(('[1]27. Spieltag'!M20=""),"",('[1]27. Spieltag'!M20))</f>
        <v>1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0</v>
      </c>
      <c r="Q20" s="82">
        <f>IF(('[1]27. Spieltag'!P20=""),"",('[1]27. Spieltag'!P20))</f>
        <v>2</v>
      </c>
      <c r="R20" s="83">
        <f>IF(('[1]27. Spieltag'!Q20=""),"",('[1]27. Spieltag'!Q20))</f>
        <v>0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Frankfurt</v>
      </c>
      <c r="C21" s="87" t="str">
        <f>Auswertung!$E$2</f>
        <v>Union Berlin</v>
      </c>
      <c r="E21" s="82">
        <f>IF(('[1]27. Spieltag'!D21=""),"",('[1]27. Spieltag'!D21))</f>
        <v>2</v>
      </c>
      <c r="F21" s="83">
        <f>IF(('[1]27. Spieltag'!E21=""),"",('[1]27.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0</v>
      </c>
      <c r="I21" s="82">
        <f>IF(('[1]27. Spieltag'!H21=""),"",('[1]27. Spieltag'!H21))</f>
        <v>2</v>
      </c>
      <c r="J21" s="83">
        <f>IF(('[1]27. Spieltag'!I21=""),"",('[1]27.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0</v>
      </c>
      <c r="M21" s="82">
        <f>IF(('[1]27. Spieltag'!L21=""),"",('[1]27. Spieltag'!L21))</f>
        <v>2</v>
      </c>
      <c r="N21" s="83">
        <f>IF(('[1]27. Spieltag'!M21=""),"",('[1]27.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IF(('[1]27. Spieltag'!P21=""),"",('[1]27. Spieltag'!P21))</f>
        <v>2</v>
      </c>
      <c r="R21" s="83">
        <f>IF(('[1]27. Spieltag'!Q21=""),"",('[1]27.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M'gladbach</v>
      </c>
      <c r="C22" s="87" t="str">
        <f>Auswertung!$E$3</f>
        <v>Freiburg</v>
      </c>
      <c r="E22" s="82">
        <f>IF(('[1]27. Spieltag'!D22=""),"",('[1]27. Spieltag'!D22))</f>
        <v>1</v>
      </c>
      <c r="F22" s="83">
        <f>IF(('[1]27. Spieltag'!E22=""),"",('[1]27. Spieltag'!E22))</f>
        <v>2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20</v>
      </c>
      <c r="I22" s="82">
        <f>IF(('[1]27. Spieltag'!H22=""),"",('[1]27. Spieltag'!H22))</f>
        <v>1</v>
      </c>
      <c r="J22" s="83">
        <f>IF(('[1]27. Spieltag'!I22=""),"",('[1]27. Spieltag'!I22))</f>
        <v>2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20</v>
      </c>
      <c r="M22" s="82">
        <f>IF(('[1]27. Spieltag'!L22=""),"",('[1]27. Spieltag'!L22))</f>
        <v>1</v>
      </c>
      <c r="N22" s="83">
        <f>IF(('[1]27. Spieltag'!M22=""),"",('[1]27. Spieltag'!M22))</f>
        <v>2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20</v>
      </c>
      <c r="Q22" s="82">
        <f>IF(('[1]27. Spieltag'!P22=""),"",('[1]27. Spieltag'!P22))</f>
        <v>2</v>
      </c>
      <c r="R22" s="83">
        <f>IF(('[1]27. Spieltag'!Q22=""),"",('[1]27. Spieltag'!Q22))</f>
        <v>1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Bremen</v>
      </c>
      <c r="C23" s="87" t="str">
        <f>Auswertung!$E$4</f>
        <v>Wolfsburg</v>
      </c>
      <c r="E23" s="82">
        <f>IF(('[1]27. Spieltag'!D23=""),"",('[1]27. Spieltag'!D23))</f>
        <v>1</v>
      </c>
      <c r="F23" s="83">
        <f>IF(('[1]27. Spieltag'!E23=""),"",('[1]27.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0</v>
      </c>
      <c r="I23" s="82">
        <f>IF(('[1]27. Spieltag'!H23=""),"",('[1]27. Spieltag'!H23))</f>
        <v>1</v>
      </c>
      <c r="J23" s="83">
        <f>IF(('[1]27. Spieltag'!I23=""),"",('[1]27.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0</v>
      </c>
      <c r="M23" s="82">
        <f>IF(('[1]27. Spieltag'!L23=""),"",('[1]27. Spieltag'!L23))</f>
        <v>1</v>
      </c>
      <c r="N23" s="83">
        <f>IF(('[1]27. Spieltag'!M23=""),"",('[1]27.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0</v>
      </c>
      <c r="Q23" s="82">
        <f>IF(('[1]27. Spieltag'!P23=""),"",('[1]27. Spieltag'!P23))</f>
        <v>1</v>
      </c>
      <c r="R23" s="83">
        <f>IF(('[1]27. Spieltag'!Q23=""),"",('[1]27. Spieltag'!Q23))</f>
        <v>1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Leipzig</v>
      </c>
      <c r="C24" s="87" t="str">
        <f>Auswertung!$E$5</f>
        <v>Mainz</v>
      </c>
      <c r="E24" s="82">
        <f>IF(('[1]27. Spieltag'!D24=""),"",('[1]27. Spieltag'!D24))</f>
        <v>2</v>
      </c>
      <c r="F24" s="83">
        <f>IF(('[1]27. Spieltag'!E24=""),"",('[1]27. Spieltag'!E24))</f>
        <v>1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0</v>
      </c>
      <c r="I24" s="82">
        <f>IF(('[1]27. Spieltag'!H24=""),"",('[1]27. Spieltag'!H24))</f>
        <v>2</v>
      </c>
      <c r="J24" s="83">
        <f>IF(('[1]27. Spieltag'!I24=""),"",('[1]27. Spieltag'!I24))</f>
        <v>1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0</v>
      </c>
      <c r="M24" s="82">
        <f>IF(('[1]27. Spieltag'!L24=""),"",('[1]27. Spieltag'!L24))</f>
        <v>2</v>
      </c>
      <c r="N24" s="83">
        <f>IF(('[1]27. Spieltag'!M24=""),"",('[1]27. Spieltag'!M24))</f>
        <v>1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0</v>
      </c>
      <c r="Q24" s="82">
        <f>IF(('[1]27. Spieltag'!P24=""),"",('[1]27. Spieltag'!P24))</f>
        <v>3</v>
      </c>
      <c r="R24" s="83">
        <f>IF(('[1]27. Spieltag'!Q24=""),"",('[1]27. Spieltag'!Q24))</f>
        <v>0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Augsburg</v>
      </c>
      <c r="C25" s="87" t="str">
        <f>Auswertung!$E$6</f>
        <v>Köln</v>
      </c>
      <c r="E25" s="82">
        <f>IF(('[1]27. Spieltag'!D25=""),"",('[1]27. Spieltag'!D25))</f>
        <v>1</v>
      </c>
      <c r="F25" s="83">
        <f>IF(('[1]27. Spieltag'!E25=""),"",('[1]27. Spieltag'!E25))</f>
        <v>1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60</v>
      </c>
      <c r="I25" s="82">
        <f>IF(('[1]27. Spieltag'!H25=""),"",('[1]27. Spieltag'!H25))</f>
        <v>1</v>
      </c>
      <c r="J25" s="83">
        <f>IF(('[1]27. Spieltag'!I25=""),"",('[1]27. Spieltag'!I25))</f>
        <v>1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60</v>
      </c>
      <c r="M25" s="82">
        <f>IF(('[1]27. Spieltag'!L25=""),"",('[1]27. Spieltag'!L25))</f>
        <v>1</v>
      </c>
      <c r="N25" s="83">
        <f>IF(('[1]27. Spieltag'!M25=""),"",('[1]27. Spieltag'!M25))</f>
        <v>1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60</v>
      </c>
      <c r="Q25" s="82">
        <f>IF(('[1]27. Spieltag'!P25=""),"",('[1]27. Spieltag'!P25))</f>
        <v>2</v>
      </c>
      <c r="R25" s="83">
        <f>IF(('[1]27. Spieltag'!Q25=""),"",('[1]27.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Leverkusen</v>
      </c>
      <c r="C26" s="87" t="str">
        <f>Auswertung!$E$7</f>
        <v>Hoffenheim</v>
      </c>
      <c r="E26" s="82">
        <f>IF(('[1]27. Spieltag'!D26=""),"",('[1]27. Spieltag'!D26))</f>
        <v>3</v>
      </c>
      <c r="F26" s="83">
        <f>IF(('[1]27. Spieltag'!E26=""),"",('[1]27.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IF(('[1]27. Spieltag'!H26=""),"",('[1]27. Spieltag'!H26))</f>
        <v>3</v>
      </c>
      <c r="J26" s="83">
        <f>IF(('[1]27. Spieltag'!I26=""),"",('[1]27.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IF(('[1]27. Spieltag'!L26=""),"",('[1]27. Spieltag'!L26))</f>
        <v>2</v>
      </c>
      <c r="N26" s="83">
        <f>IF(('[1]27. Spieltag'!M26=""),"",('[1]27.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60</v>
      </c>
      <c r="Q26" s="82">
        <f>IF(('[1]27. Spieltag'!P26=""),"",('[1]27. Spieltag'!P26))</f>
        <v>3</v>
      </c>
      <c r="R26" s="83">
        <f>IF(('[1]27. Spieltag'!Q26=""),"",('[1]27.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20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Stuttgart</v>
      </c>
      <c r="C27" s="87" t="str">
        <f>Auswertung!$E$8</f>
        <v>Heidenheim</v>
      </c>
      <c r="E27" s="82">
        <f>IF(('[1]27. Spieltag'!D27=""),"",('[1]27. Spieltag'!D27))</f>
        <v>2</v>
      </c>
      <c r="F27" s="83">
        <f>IF(('[1]27. Spieltag'!E27=""),"",('[1]27.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0</v>
      </c>
      <c r="I27" s="82">
        <f>IF(('[1]27. Spieltag'!H27=""),"",('[1]27. Spieltag'!H27))</f>
        <v>2</v>
      </c>
      <c r="J27" s="83">
        <f>IF(('[1]27. Spieltag'!I27=""),"",('[1]27.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0</v>
      </c>
      <c r="M27" s="82">
        <f>IF(('[1]27. Spieltag'!L27=""),"",('[1]27. Spieltag'!L27))</f>
        <v>2</v>
      </c>
      <c r="N27" s="83">
        <f>IF(('[1]27. Spieltag'!M27=""),"",('[1]27.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0</v>
      </c>
      <c r="Q27" s="82">
        <f>IF(('[1]27. Spieltag'!P27=""),"",('[1]27. Spieltag'!P27))</f>
        <v>2</v>
      </c>
      <c r="R27" s="83">
        <f>IF(('[1]27. Spieltag'!Q27=""),"",('[1]27. Spieltag'!Q27))</f>
        <v>0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Bochum</v>
      </c>
      <c r="C28" s="91" t="str">
        <f>Auswertung!$E$9</f>
        <v>Darmstadt</v>
      </c>
      <c r="E28" s="82">
        <f>IF(('[1]27. Spieltag'!D28=""),"",('[1]27. Spieltag'!D28))</f>
        <v>2</v>
      </c>
      <c r="F28" s="83">
        <f>IF(('[1]27. Spieltag'!E28=""),"",('[1]27.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IF(('[1]27. Spieltag'!H28=""),"",('[1]27. Spieltag'!H28))</f>
        <v>2</v>
      </c>
      <c r="J28" s="83">
        <f>IF(('[1]27. Spieltag'!I28=""),"",('[1]27.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IF(('[1]27. Spieltag'!L28=""),"",('[1]27. Spieltag'!L28))</f>
        <v>2</v>
      </c>
      <c r="N28" s="83">
        <f>IF(('[1]27. Spieltag'!M28=""),"",('[1]27.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IF(('[1]27. Spieltag'!P28=""),"",('[1]27. Spieltag'!P28))</f>
        <v>2</v>
      </c>
      <c r="R28" s="83">
        <f>IF(('[1]27. Spieltag'!Q28=""),"",('[1]27. Spieltag'!Q28))</f>
        <v>1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100</v>
      </c>
      <c r="K29" s="47">
        <f>SUM(K20:K28)</f>
        <v>100</v>
      </c>
      <c r="O29" s="47">
        <f>SUM(O20:O28)</f>
        <v>140</v>
      </c>
      <c r="S29" s="47">
        <f>SUM(S20:S28)</f>
        <v>20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D22" sqref="D22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80</v>
      </c>
      <c r="C4" s="101">
        <f>Mannschaftstipps!$E$16</f>
        <v>295</v>
      </c>
      <c r="D4" s="101">
        <f>C4+B4</f>
        <v>375</v>
      </c>
      <c r="E4" s="105">
        <f t="shared" ref="E4:E12" si="0">IF(D4=$D$13,50,0)</f>
        <v>0</v>
      </c>
    </row>
    <row r="5" spans="1:5" x14ac:dyDescent="0.2">
      <c r="A5" s="106" t="s">
        <v>41</v>
      </c>
      <c r="B5" s="107">
        <f>Ergebnistipps!$K$14</f>
        <v>20</v>
      </c>
      <c r="C5" s="107">
        <f>Mannschaftstipps!$I$16</f>
        <v>200</v>
      </c>
      <c r="D5" s="107">
        <f>C5+B5</f>
        <v>220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40</v>
      </c>
      <c r="C6" s="110">
        <f>Mannschaftstipps!$M$16</f>
        <v>275</v>
      </c>
      <c r="D6" s="110">
        <f>C6+B6</f>
        <v>315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80</v>
      </c>
      <c r="C7" s="107">
        <f>Mannschaftstipps!$E$33</f>
        <v>305</v>
      </c>
      <c r="D7" s="107">
        <f t="shared" ref="D7:D12" si="1">C7+B7</f>
        <v>385</v>
      </c>
      <c r="E7" s="108">
        <f t="shared" si="0"/>
        <v>50</v>
      </c>
    </row>
    <row r="8" spans="1:5" x14ac:dyDescent="0.2">
      <c r="A8" s="109" t="s">
        <v>52</v>
      </c>
      <c r="B8" s="110">
        <f>Ergebnistipps!$W$14</f>
        <v>100</v>
      </c>
      <c r="C8" s="110">
        <f>Mannschaftstipps!$I$33</f>
        <v>215</v>
      </c>
      <c r="D8" s="110">
        <f t="shared" si="1"/>
        <v>315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100</v>
      </c>
      <c r="C9" s="107">
        <f>Mannschaftstipps!$M$33</f>
        <v>160</v>
      </c>
      <c r="D9" s="107">
        <f t="shared" si="1"/>
        <v>260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100</v>
      </c>
      <c r="C10" s="110">
        <f>Mannschaftstipps!$E$50</f>
        <v>240</v>
      </c>
      <c r="D10" s="110">
        <f t="shared" si="1"/>
        <v>340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140</v>
      </c>
      <c r="C11" s="107">
        <f>Mannschaftstipps!$I$50</f>
        <v>230</v>
      </c>
      <c r="D11" s="107">
        <f t="shared" si="1"/>
        <v>370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20</v>
      </c>
      <c r="C12" s="110">
        <f>Mannschaftstipps!$M$50</f>
        <v>140</v>
      </c>
      <c r="D12" s="110">
        <f t="shared" si="1"/>
        <v>160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385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2024-03-30T06:45:58Z</cp:lastPrinted>
  <dcterms:created xsi:type="dcterms:W3CDTF">1999-07-16T21:37:12Z</dcterms:created>
  <dcterms:modified xsi:type="dcterms:W3CDTF">2024-04-01T06:28:03Z</dcterms:modified>
</cp:coreProperties>
</file>